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B04EDC82-0F48-468A-99EF-2E329C102BF2}" xr6:coauthVersionLast="47" xr6:coauthVersionMax="47" xr10:uidLastSave="{00000000-0000-0000-0000-000000000000}"/>
  <workbookProtection workbookAlgorithmName="SHA-512" workbookHashValue="F0En6pKZZR/BdF7azUse5I55/FrA1ObQ+LNSnU+ttUjENN9g4Fk9dA03lAYa4HhrKI4Opon+c30x4EPlY0qZ8w==" workbookSaltValue="tgYBD8g+ftYiBSIdXHC4yg==" workbookSpinCount="100000" lockStructure="1"/>
  <bookViews>
    <workbookView xWindow="28692" yWindow="-108" windowWidth="29016" windowHeight="15696" tabRatio="824" firstSheet="2" activeTab="3" xr2:uid="{00000000-000D-0000-FFFF-FFFF00000000}"/>
  </bookViews>
  <sheets>
    <sheet name="ubicacion" sheetId="80" state="hidden" r:id="rId1"/>
    <sheet name="Códigos Portada" sheetId="27" state="hidden" r:id="rId2"/>
    <sheet name="Códigos" sheetId="88" r:id="rId3"/>
    <sheet name="Datos del Servicio" sheetId="69" r:id="rId4"/>
    <sheet name="CUADRO 1" sheetId="62" r:id="rId5"/>
    <sheet name="CUADRO 2" sheetId="46" r:id="rId6"/>
    <sheet name="CUADRO 3" sheetId="74" r:id="rId7"/>
    <sheet name="CUADRO 4" sheetId="75" r:id="rId8"/>
    <sheet name="CUADRO 5" sheetId="76" r:id="rId9"/>
    <sheet name="CUADRO 6" sheetId="86" r:id="rId10"/>
    <sheet name="CUADRO 7" sheetId="87" r:id="rId11"/>
  </sheets>
  <definedNames>
    <definedName name="_xlnm._FilterDatabase" localSheetId="2" hidden="1">Códigos!$C$20:$J$155</definedName>
    <definedName name="_xlnm._FilterDatabase" localSheetId="1" hidden="1">'Códigos Portada'!$A$2:$W$137</definedName>
    <definedName name="_xlnm.Print_Area" localSheetId="4">'CUADRO 1'!$C$1:$J$15</definedName>
    <definedName name="_xlnm.Print_Area" localSheetId="5">'CUADRO 2'!$C$1:$O$27</definedName>
    <definedName name="_xlnm.Print_Area" localSheetId="6">'CUADRO 3'!$C$1:$I$38</definedName>
    <definedName name="_xlnm.Print_Area" localSheetId="7">'CUADRO 4'!$C$1:$N$41</definedName>
    <definedName name="_xlnm.Print_Area" localSheetId="8">'CUADRO 5'!$C$1:$K$19</definedName>
    <definedName name="_xlnm.Print_Area" localSheetId="9">'CUADRO 6'!$C$1:$J$40</definedName>
    <definedName name="_xlnm.Print_Area" localSheetId="10">'CUADRO 7'!$C$1:$M$32</definedName>
    <definedName name="_xlnm.Print_Area" localSheetId="3">'Datos del Servicio'!$C$1:$F$33</definedName>
    <definedName name="datos" localSheetId="2">Códigos!$C$21:$J$155</definedName>
    <definedName name="datos">'Códigos Portada'!$A$3:$W$137</definedName>
    <definedName name="dependencia">ubicacion!$H$6:$H$8</definedName>
    <definedName name="prov">ubicacion!$A$2:$B$493</definedName>
    <definedName name="sino">ubicacion!$H$1:$H$2</definedName>
    <definedName name="ubic">ubicacion!$D$2:$D$493</definedName>
    <definedName name="ubicac">ubicacion!$D$2:$E$493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88" l="1" a="1"/>
  <c r="I11" i="88" s="1"/>
  <c r="I10" i="88" a="1"/>
  <c r="I10" i="88" s="1"/>
  <c r="G22" i="88"/>
  <c r="G23" i="88"/>
  <c r="G24" i="88"/>
  <c r="G25" i="88"/>
  <c r="G26" i="88"/>
  <c r="G27" i="88"/>
  <c r="G28" i="88"/>
  <c r="G29" i="88"/>
  <c r="G30" i="88"/>
  <c r="G31" i="88"/>
  <c r="G32" i="88"/>
  <c r="G33" i="88"/>
  <c r="G34" i="88"/>
  <c r="G35" i="88"/>
  <c r="G36" i="88"/>
  <c r="G37" i="88"/>
  <c r="G38" i="88"/>
  <c r="G39" i="88"/>
  <c r="G40" i="88"/>
  <c r="G41" i="88"/>
  <c r="G42" i="88"/>
  <c r="G43" i="88"/>
  <c r="G44" i="88"/>
  <c r="G45" i="88"/>
  <c r="G46" i="88"/>
  <c r="G47" i="88"/>
  <c r="G48" i="88"/>
  <c r="G49" i="88"/>
  <c r="G50" i="88"/>
  <c r="G51" i="88"/>
  <c r="G52" i="88"/>
  <c r="G53" i="88"/>
  <c r="G54" i="88"/>
  <c r="G55" i="88"/>
  <c r="G56" i="88"/>
  <c r="G57" i="88"/>
  <c r="G58" i="88"/>
  <c r="G59" i="88"/>
  <c r="G60" i="88"/>
  <c r="G61" i="88"/>
  <c r="G62" i="88"/>
  <c r="G63" i="88"/>
  <c r="G64" i="88"/>
  <c r="G65" i="88"/>
  <c r="G66" i="88"/>
  <c r="G67" i="88"/>
  <c r="G68" i="88"/>
  <c r="G69" i="88"/>
  <c r="G70" i="88"/>
  <c r="G71" i="88"/>
  <c r="G72" i="88"/>
  <c r="G73" i="88"/>
  <c r="G74" i="88"/>
  <c r="G75" i="88"/>
  <c r="G76" i="88"/>
  <c r="G77" i="88"/>
  <c r="G78" i="88"/>
  <c r="G79" i="88"/>
  <c r="G80" i="88"/>
  <c r="G81" i="88"/>
  <c r="G82" i="88"/>
  <c r="G83" i="88"/>
  <c r="G84" i="88"/>
  <c r="G85" i="88"/>
  <c r="G86" i="88"/>
  <c r="G87" i="88"/>
  <c r="G88" i="88"/>
  <c r="G89" i="88"/>
  <c r="G90" i="88"/>
  <c r="G91" i="88"/>
  <c r="G92" i="88"/>
  <c r="G93" i="88"/>
  <c r="G94" i="88"/>
  <c r="G95" i="88"/>
  <c r="G96" i="88"/>
  <c r="G97" i="88"/>
  <c r="G98" i="88"/>
  <c r="G99" i="88"/>
  <c r="G100" i="88"/>
  <c r="G101" i="88"/>
  <c r="G102" i="88"/>
  <c r="G103" i="88"/>
  <c r="G104" i="88"/>
  <c r="G105" i="88"/>
  <c r="G106" i="88"/>
  <c r="G107" i="88"/>
  <c r="G108" i="88"/>
  <c r="G109" i="88"/>
  <c r="G110" i="88"/>
  <c r="G111" i="88"/>
  <c r="G112" i="88"/>
  <c r="G113" i="88"/>
  <c r="G114" i="88"/>
  <c r="G115" i="88"/>
  <c r="G116" i="88"/>
  <c r="G117" i="88"/>
  <c r="G118" i="88"/>
  <c r="G119" i="88"/>
  <c r="G120" i="88"/>
  <c r="G121" i="88"/>
  <c r="G122" i="88"/>
  <c r="G123" i="88"/>
  <c r="G124" i="88"/>
  <c r="G125" i="88"/>
  <c r="G126" i="88"/>
  <c r="G127" i="88"/>
  <c r="G128" i="88"/>
  <c r="G129" i="88"/>
  <c r="G130" i="88"/>
  <c r="G131" i="88"/>
  <c r="G132" i="88"/>
  <c r="G133" i="88"/>
  <c r="G134" i="88"/>
  <c r="G135" i="88"/>
  <c r="G136" i="88"/>
  <c r="G137" i="88"/>
  <c r="G138" i="88"/>
  <c r="G139" i="88"/>
  <c r="G140" i="88"/>
  <c r="G141" i="88"/>
  <c r="G142" i="88"/>
  <c r="G143" i="88"/>
  <c r="G144" i="88"/>
  <c r="G145" i="88"/>
  <c r="G146" i="88"/>
  <c r="G147" i="88"/>
  <c r="G148" i="88"/>
  <c r="G149" i="88"/>
  <c r="G150" i="88"/>
  <c r="G151" i="88"/>
  <c r="G152" i="88"/>
  <c r="G153" i="88"/>
  <c r="G154" i="88"/>
  <c r="G155" i="88"/>
  <c r="G156" i="88"/>
  <c r="G157" i="88"/>
  <c r="G158" i="88"/>
  <c r="G21" i="88"/>
  <c r="D25" i="87" l="1"/>
  <c r="D24" i="87"/>
  <c r="D23" i="87"/>
  <c r="D22" i="87"/>
  <c r="D21" i="87"/>
  <c r="D20" i="87"/>
  <c r="D19" i="87"/>
  <c r="D12" i="87"/>
  <c r="D11" i="87"/>
  <c r="D10" i="87"/>
  <c r="D9" i="87"/>
  <c r="D8" i="87"/>
  <c r="E26" i="87"/>
  <c r="D26" i="87" s="1"/>
  <c r="E25" i="87"/>
  <c r="E24" i="87"/>
  <c r="E23" i="87"/>
  <c r="E22" i="87"/>
  <c r="E21" i="87"/>
  <c r="E20" i="87"/>
  <c r="E19" i="87"/>
  <c r="E17" i="87"/>
  <c r="D17" i="87" s="1"/>
  <c r="E15" i="87"/>
  <c r="D15" i="87" s="1"/>
  <c r="E14" i="87"/>
  <c r="D14" i="87" s="1"/>
  <c r="E13" i="87"/>
  <c r="D13" i="87" s="1"/>
  <c r="E12" i="87"/>
  <c r="E11" i="87"/>
  <c r="E10" i="87"/>
  <c r="E9" i="87"/>
  <c r="E8" i="87"/>
  <c r="E6" i="87"/>
  <c r="D6" i="87"/>
  <c r="D26" i="69" l="1" a="1"/>
  <c r="D26" i="69" s="1"/>
  <c r="D25" i="69" a="1"/>
  <c r="D25" i="69" s="1"/>
  <c r="D24" i="69" a="1"/>
  <c r="D24" i="69" s="1"/>
  <c r="D22" i="69" a="1"/>
  <c r="D22" i="69" s="1"/>
  <c r="D21" i="69" a="1"/>
  <c r="D21" i="69" s="1"/>
  <c r="D19" i="69" a="1"/>
  <c r="D19" i="69" s="1"/>
  <c r="D20" i="69" s="1"/>
  <c r="D18" i="69" a="1"/>
  <c r="D18" i="69" s="1"/>
  <c r="D13" i="69" l="1" a="1"/>
  <c r="D13" i="69" s="1"/>
  <c r="D12" i="69" a="1"/>
  <c r="D12" i="69" s="1"/>
  <c r="D8" i="69" a="1"/>
  <c r="D8" i="69" s="1"/>
  <c r="D7" i="69" a="1"/>
  <c r="D7" i="69" s="1"/>
  <c r="D6" i="69" l="1" a="1"/>
  <c r="D6" i="69" s="1"/>
  <c r="D10" i="69" s="1" a="1"/>
  <c r="D10" i="69" s="1"/>
  <c r="F5" i="69" l="1"/>
  <c r="O18" i="46" l="1"/>
  <c r="N18" i="46"/>
  <c r="L18" i="46"/>
  <c r="K18" i="46"/>
  <c r="D13" i="46" l="1"/>
  <c r="G13" i="46"/>
  <c r="J13" i="46"/>
  <c r="M13" i="46"/>
  <c r="D14" i="46"/>
  <c r="G14" i="46"/>
  <c r="J14" i="46"/>
  <c r="M14" i="46"/>
  <c r="D15" i="46"/>
  <c r="G15" i="46"/>
  <c r="J15" i="46"/>
  <c r="M15" i="46"/>
  <c r="G17" i="86" l="1"/>
  <c r="F17" i="86"/>
  <c r="G6" i="86"/>
  <c r="F6" i="86"/>
  <c r="K19" i="46" l="1"/>
  <c r="D35" i="75"/>
  <c r="D34" i="75"/>
  <c r="D33" i="75"/>
  <c r="D32" i="75"/>
  <c r="D31" i="75"/>
  <c r="D30" i="75"/>
  <c r="D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8" i="75"/>
  <c r="D7" i="75"/>
  <c r="N14" i="75" l="1"/>
  <c r="M17" i="46"/>
  <c r="M16" i="46"/>
  <c r="M12" i="46"/>
  <c r="M11" i="46"/>
  <c r="M10" i="46"/>
  <c r="M9" i="46"/>
  <c r="M8" i="46"/>
  <c r="M7" i="46"/>
  <c r="J17" i="46"/>
  <c r="J16" i="46"/>
  <c r="J12" i="46"/>
  <c r="J11" i="46"/>
  <c r="J10" i="46"/>
  <c r="J9" i="46"/>
  <c r="J8" i="46"/>
  <c r="J7" i="46"/>
  <c r="N6" i="46" l="1"/>
  <c r="K6" i="46"/>
  <c r="O6" i="46"/>
  <c r="L6" i="46"/>
  <c r="G17" i="46"/>
  <c r="G16" i="46"/>
  <c r="G12" i="46"/>
  <c r="G11" i="46"/>
  <c r="G10" i="46"/>
  <c r="G9" i="46"/>
  <c r="G8" i="46"/>
  <c r="G7" i="46"/>
  <c r="I6" i="46" l="1"/>
  <c r="M6" i="46"/>
  <c r="J6" i="46"/>
  <c r="H6" i="46"/>
  <c r="G6" i="46" l="1"/>
  <c r="D17" i="46"/>
  <c r="D16" i="46"/>
  <c r="D12" i="46"/>
  <c r="D11" i="46"/>
  <c r="D10" i="46"/>
  <c r="D9" i="46"/>
  <c r="D8" i="46"/>
  <c r="D7" i="46"/>
  <c r="F6" i="46" l="1"/>
  <c r="F18" i="46" s="1"/>
  <c r="E6" i="46"/>
  <c r="D6" i="46" l="1"/>
  <c r="K35" i="75"/>
  <c r="H35" i="75"/>
  <c r="E35" i="75"/>
  <c r="K34" i="75"/>
  <c r="H34" i="75"/>
  <c r="E34" i="75"/>
  <c r="K33" i="75"/>
  <c r="H33" i="75"/>
  <c r="E33" i="75"/>
  <c r="K32" i="75"/>
  <c r="H32" i="75"/>
  <c r="E32" i="75"/>
  <c r="K31" i="75"/>
  <c r="H31" i="75"/>
  <c r="E31" i="75"/>
  <c r="K30" i="75"/>
  <c r="H30" i="75"/>
  <c r="E30" i="75"/>
  <c r="K29" i="75"/>
  <c r="H29" i="75"/>
  <c r="E29" i="75"/>
  <c r="K28" i="75"/>
  <c r="H28" i="75"/>
  <c r="E28" i="75"/>
  <c r="K27" i="75"/>
  <c r="H27" i="75"/>
  <c r="E27" i="75"/>
  <c r="K26" i="75"/>
  <c r="H26" i="75"/>
  <c r="E26" i="75"/>
  <c r="K25" i="75"/>
  <c r="H25" i="75"/>
  <c r="E25" i="75"/>
  <c r="K24" i="75"/>
  <c r="H24" i="75"/>
  <c r="E24" i="75"/>
  <c r="K23" i="75"/>
  <c r="H23" i="75"/>
  <c r="E23" i="75"/>
  <c r="K22" i="75"/>
  <c r="H22" i="75"/>
  <c r="E22" i="75"/>
  <c r="K21" i="75"/>
  <c r="H21" i="75"/>
  <c r="E21" i="75"/>
  <c r="K20" i="75"/>
  <c r="H20" i="75"/>
  <c r="E20" i="75"/>
  <c r="K19" i="75"/>
  <c r="H19" i="75"/>
  <c r="E19" i="75"/>
  <c r="K18" i="75"/>
  <c r="H18" i="75"/>
  <c r="E18" i="75"/>
  <c r="K17" i="75"/>
  <c r="H17" i="75"/>
  <c r="E17" i="75"/>
  <c r="K16" i="75"/>
  <c r="H16" i="75"/>
  <c r="E16" i="75"/>
  <c r="K15" i="75"/>
  <c r="H15" i="75"/>
  <c r="E15" i="75"/>
  <c r="K14" i="75"/>
  <c r="H14" i="75"/>
  <c r="E14" i="75"/>
  <c r="K13" i="75"/>
  <c r="H13" i="75"/>
  <c r="E13" i="75"/>
  <c r="K12" i="75"/>
  <c r="H12" i="75"/>
  <c r="E12" i="75"/>
  <c r="K11" i="75"/>
  <c r="H11" i="75"/>
  <c r="E11" i="75"/>
  <c r="K10" i="75"/>
  <c r="H10" i="75"/>
  <c r="E10" i="75"/>
  <c r="K9" i="75"/>
  <c r="H9" i="75"/>
  <c r="E9" i="75"/>
  <c r="K8" i="75"/>
  <c r="H8" i="75"/>
  <c r="E8" i="75"/>
  <c r="K7" i="75"/>
  <c r="H7" i="75"/>
  <c r="E7" i="75"/>
  <c r="M6" i="75"/>
  <c r="L6" i="75"/>
  <c r="J6" i="75"/>
  <c r="I6" i="75"/>
  <c r="G6" i="75"/>
  <c r="F6" i="75"/>
  <c r="K6" i="75" l="1"/>
  <c r="E6" i="75"/>
  <c r="H6" i="75"/>
  <c r="G5" i="62"/>
  <c r="I18" i="46"/>
  <c r="F5" i="62" l="1"/>
  <c r="E5" i="62"/>
  <c r="D7" i="62"/>
  <c r="H7" i="62" s="1"/>
  <c r="D6" i="62"/>
  <c r="H6" i="62" s="1"/>
  <c r="D6" i="75" l="1"/>
  <c r="N6" i="75" s="1"/>
  <c r="D5" i="62"/>
  <c r="D9" i="74" l="1"/>
  <c r="E9" i="74" s="1"/>
  <c r="D10" i="74"/>
  <c r="E10" i="74" s="1"/>
  <c r="D11" i="74"/>
  <c r="E11" i="74" s="1"/>
  <c r="D12" i="74"/>
  <c r="E12" i="74" s="1"/>
  <c r="D13" i="74"/>
  <c r="E13" i="74" s="1"/>
  <c r="D14" i="74"/>
  <c r="E14" i="74" s="1"/>
  <c r="D15" i="74"/>
  <c r="E15" i="74" s="1"/>
  <c r="D16" i="74"/>
  <c r="E16" i="74" s="1"/>
  <c r="D17" i="74"/>
  <c r="E17" i="74" s="1"/>
  <c r="D18" i="74"/>
  <c r="E18" i="74" s="1"/>
  <c r="D19" i="74"/>
  <c r="E19" i="74" s="1"/>
  <c r="D20" i="74"/>
  <c r="E20" i="74" s="1"/>
  <c r="D21" i="74"/>
  <c r="E21" i="74" s="1"/>
  <c r="D22" i="74"/>
  <c r="E22" i="74" s="1"/>
  <c r="D23" i="74"/>
  <c r="E23" i="74" s="1"/>
  <c r="D24" i="74"/>
  <c r="E24" i="74" s="1"/>
  <c r="D25" i="74"/>
  <c r="E25" i="74" s="1"/>
  <c r="D26" i="74"/>
  <c r="E26" i="74" s="1"/>
  <c r="D27" i="74"/>
  <c r="E27" i="74" s="1"/>
  <c r="D28" i="74"/>
  <c r="E28" i="74" s="1"/>
  <c r="D29" i="74"/>
  <c r="E29" i="74" s="1"/>
  <c r="D30" i="74"/>
  <c r="E30" i="74" s="1"/>
  <c r="D8" i="74"/>
  <c r="G28" i="86" l="1"/>
  <c r="F28" i="86"/>
  <c r="M16" i="87"/>
  <c r="L16" i="87"/>
  <c r="K16" i="87"/>
  <c r="J16" i="87"/>
  <c r="I16" i="87"/>
  <c r="H16" i="87"/>
  <c r="G16" i="87"/>
  <c r="F16" i="87"/>
  <c r="M5" i="87"/>
  <c r="L5" i="87"/>
  <c r="K5" i="87"/>
  <c r="J5" i="87"/>
  <c r="I5" i="87"/>
  <c r="H5" i="87"/>
  <c r="G5" i="87"/>
  <c r="F5" i="87"/>
  <c r="E14" i="86"/>
  <c r="E13" i="86"/>
  <c r="E12" i="86"/>
  <c r="E11" i="86"/>
  <c r="E10" i="86"/>
  <c r="E9" i="86"/>
  <c r="E8" i="86"/>
  <c r="E7" i="87" s="1"/>
  <c r="D7" i="87" s="1"/>
  <c r="E34" i="86"/>
  <c r="E33" i="86"/>
  <c r="E7" i="86"/>
  <c r="E32" i="86"/>
  <c r="E31" i="86"/>
  <c r="E16" i="86"/>
  <c r="E30" i="86"/>
  <c r="E15" i="86"/>
  <c r="E29" i="86"/>
  <c r="E27" i="86"/>
  <c r="E26" i="86"/>
  <c r="E25" i="86"/>
  <c r="E24" i="86"/>
  <c r="E23" i="86"/>
  <c r="E22" i="86"/>
  <c r="E21" i="86"/>
  <c r="E20" i="86"/>
  <c r="E19" i="86"/>
  <c r="E18" i="87" s="1"/>
  <c r="D18" i="87" s="1"/>
  <c r="E18" i="86"/>
  <c r="E27" i="87" l="1" a="1"/>
  <c r="E27" i="87" s="1"/>
  <c r="F27" i="87" s="1"/>
  <c r="L4" i="87"/>
  <c r="I4" i="87"/>
  <c r="K4" i="87"/>
  <c r="G4" i="87"/>
  <c r="G5" i="86"/>
  <c r="H4" i="87"/>
  <c r="F5" i="86"/>
  <c r="M4" i="87"/>
  <c r="F4" i="87"/>
  <c r="J4" i="87"/>
  <c r="E5" i="87"/>
  <c r="E16" i="87"/>
  <c r="E6" i="86"/>
  <c r="E17" i="86"/>
  <c r="E28" i="86"/>
  <c r="E4" i="87" l="1"/>
  <c r="E5" i="86"/>
  <c r="F31" i="74"/>
  <c r="F30" i="74"/>
  <c r="F29" i="74"/>
  <c r="F28" i="74"/>
  <c r="F27" i="74"/>
  <c r="F26" i="74"/>
  <c r="F25" i="74"/>
  <c r="F24" i="74"/>
  <c r="F23" i="74"/>
  <c r="F22" i="74"/>
  <c r="F21" i="74"/>
  <c r="F20" i="74"/>
  <c r="F19" i="74"/>
  <c r="F18" i="74"/>
  <c r="F17" i="74"/>
  <c r="F16" i="74"/>
  <c r="F15" i="74"/>
  <c r="F14" i="74"/>
  <c r="F13" i="74"/>
  <c r="F12" i="74"/>
  <c r="F11" i="74"/>
  <c r="F10" i="74"/>
  <c r="F9" i="74"/>
  <c r="F8" i="74"/>
  <c r="F7" i="74"/>
  <c r="F6" i="74"/>
  <c r="H13" i="74" l="1"/>
  <c r="H9" i="74"/>
  <c r="F9" i="76"/>
  <c r="F8" i="76"/>
  <c r="D17" i="86" s="1"/>
  <c r="F7" i="76"/>
  <c r="H6" i="76"/>
  <c r="G6" i="76"/>
  <c r="D31" i="74"/>
  <c r="E31" i="74" s="1"/>
  <c r="D7" i="74"/>
  <c r="D6" i="74"/>
  <c r="G5" i="74"/>
  <c r="H5" i="74" s="1"/>
  <c r="E7" i="76" l="1"/>
  <c r="D6" i="86"/>
  <c r="E9" i="76"/>
  <c r="D28" i="86"/>
  <c r="I8" i="76"/>
  <c r="E8" i="76"/>
  <c r="E7" i="74"/>
  <c r="E8" i="74"/>
  <c r="F6" i="76"/>
  <c r="D5" i="86" s="1"/>
  <c r="I5" i="86" s="1"/>
  <c r="I8" i="86" l="1"/>
  <c r="C13" i="76"/>
  <c r="H16" i="74"/>
  <c r="H18" i="46" l="1"/>
  <c r="E18" i="46"/>
  <c r="D19" i="46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<sst xmlns="http://schemas.openxmlformats.org/spreadsheetml/2006/main" count="7515" uniqueCount="2880">
  <si>
    <t>Total</t>
  </si>
  <si>
    <t>01</t>
  </si>
  <si>
    <t>02</t>
  </si>
  <si>
    <t>03</t>
  </si>
  <si>
    <t>04</t>
  </si>
  <si>
    <t>05</t>
  </si>
  <si>
    <t>06</t>
  </si>
  <si>
    <t>07</t>
  </si>
  <si>
    <t>Dependencia:</t>
  </si>
  <si>
    <t>08</t>
  </si>
  <si>
    <t>09</t>
  </si>
  <si>
    <t>10</t>
  </si>
  <si>
    <t>Circuito Escolar:</t>
  </si>
  <si>
    <t>12</t>
  </si>
  <si>
    <t>Mu-
jeres</t>
  </si>
  <si>
    <t>Hom-
bres</t>
  </si>
  <si>
    <t>CODINS</t>
  </si>
  <si>
    <t>CODIGO</t>
  </si>
  <si>
    <t>NOMBRE</t>
  </si>
  <si>
    <t>REGION</t>
  </si>
  <si>
    <t>PR</t>
  </si>
  <si>
    <t>CAN</t>
  </si>
  <si>
    <t>DIS</t>
  </si>
  <si>
    <t>PROVINCIA</t>
  </si>
  <si>
    <t>CANTON</t>
  </si>
  <si>
    <t>DISTRITO</t>
  </si>
  <si>
    <t>POBLADO</t>
  </si>
  <si>
    <t>SECTOR</t>
  </si>
  <si>
    <t>DIRECTOR</t>
  </si>
  <si>
    <t>EXACTA</t>
  </si>
  <si>
    <t>1</t>
  </si>
  <si>
    <t>SAN JOSE</t>
  </si>
  <si>
    <t>2</t>
  </si>
  <si>
    <t>DESAMPARADOS</t>
  </si>
  <si>
    <t>3</t>
  </si>
  <si>
    <t>OCCIDENTE</t>
  </si>
  <si>
    <t>ALAJUELA</t>
  </si>
  <si>
    <t>LIMON</t>
  </si>
  <si>
    <t>7</t>
  </si>
  <si>
    <t>6</t>
  </si>
  <si>
    <t>PUNTARENAS</t>
  </si>
  <si>
    <t>SAN RAFAEL</t>
  </si>
  <si>
    <t>UPALA</t>
  </si>
  <si>
    <t>15</t>
  </si>
  <si>
    <t>SARAPIQUI</t>
  </si>
  <si>
    <t>4</t>
  </si>
  <si>
    <t>HEREDIA</t>
  </si>
  <si>
    <t>SAN CARLOS</t>
  </si>
  <si>
    <t>5</t>
  </si>
  <si>
    <t>CARTAGO</t>
  </si>
  <si>
    <t>SAN ISIDRO</t>
  </si>
  <si>
    <t>PURISCAL</t>
  </si>
  <si>
    <t>GUADALUPE</t>
  </si>
  <si>
    <t>SAN IGNACIO</t>
  </si>
  <si>
    <t>NARANJO</t>
  </si>
  <si>
    <t>LIBERIA</t>
  </si>
  <si>
    <t>BAGACES</t>
  </si>
  <si>
    <t>TURRUBARES</t>
  </si>
  <si>
    <t>PEREZ ZELEDON</t>
  </si>
  <si>
    <t>19</t>
  </si>
  <si>
    <t>AGUIRRE</t>
  </si>
  <si>
    <t>EL ROBLE</t>
  </si>
  <si>
    <t>CAÑAS</t>
  </si>
  <si>
    <t>ATENAS</t>
  </si>
  <si>
    <t>CENTRO</t>
  </si>
  <si>
    <t>TILARAN</t>
  </si>
  <si>
    <t>GUAPILES</t>
  </si>
  <si>
    <t>TURRIALBA</t>
  </si>
  <si>
    <t>BARVA</t>
  </si>
  <si>
    <t>NICOYA</t>
  </si>
  <si>
    <t>Barrio o Poblado:</t>
  </si>
  <si>
    <t>Dirección Exacta:</t>
  </si>
  <si>
    <t>Dirección Regional:</t>
  </si>
  <si>
    <t>Código Presupuestario:</t>
  </si>
  <si>
    <t>Hombres</t>
  </si>
  <si>
    <t>Mujeres</t>
  </si>
  <si>
    <t>PERTENE</t>
  </si>
  <si>
    <t>Discapacidad Múltiple</t>
  </si>
  <si>
    <t>Discapacidad Visual</t>
  </si>
  <si>
    <t>Sordera</t>
  </si>
  <si>
    <t>Sordo Ceguera</t>
  </si>
  <si>
    <t>Trabajo Social</t>
  </si>
  <si>
    <t>Antártida</t>
  </si>
  <si>
    <t>Oceanía</t>
  </si>
  <si>
    <t>África</t>
  </si>
  <si>
    <t>Europa</t>
  </si>
  <si>
    <t>Asia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</si>
  <si>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</si>
  <si>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</si>
  <si>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</si>
  <si>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</si>
  <si>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</si>
  <si>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</si>
  <si>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</si>
  <si>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</si>
  <si>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</si>
  <si>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</si>
  <si>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</si>
  <si>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</si>
  <si>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</si>
  <si>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</si>
  <si>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</si>
  <si>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</si>
  <si>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</si>
  <si>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</si>
  <si>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</si>
  <si>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</si>
  <si>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</si>
  <si>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</si>
  <si>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</si>
  <si>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</si>
  <si>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Correo Electrónico de la Institución:</t>
  </si>
  <si>
    <t>OBSERVACIONES/COMENTARIOS:</t>
  </si>
  <si>
    <t>EL COLEGIO</t>
  </si>
  <si>
    <t>III Ciclo</t>
  </si>
  <si>
    <t>Discapacidad</t>
  </si>
  <si>
    <t>Discapacidad Motora</t>
  </si>
  <si>
    <t>Ceguera</t>
  </si>
  <si>
    <t>Baja Visión</t>
  </si>
  <si>
    <t>IV Ciclo</t>
  </si>
  <si>
    <t>Tipo de Cargo</t>
  </si>
  <si>
    <t>Audición y Lenguaje</t>
  </si>
  <si>
    <t>Problemas Emocionales y de Conducta</t>
  </si>
  <si>
    <t>Problemas de Aprendizaje</t>
  </si>
  <si>
    <t>Terapia del Lenguaje</t>
  </si>
  <si>
    <t>Otros Docentes Educación Especial</t>
  </si>
  <si>
    <t>Administrativos y de Servicios</t>
  </si>
  <si>
    <t>Docentes</t>
  </si>
  <si>
    <t>Educación Musical</t>
  </si>
  <si>
    <t>Sociólogo</t>
  </si>
  <si>
    <t>Artes Plásticas</t>
  </si>
  <si>
    <t>Artes Industriales</t>
  </si>
  <si>
    <t>Otros Docentes</t>
  </si>
  <si>
    <t>Docentes Educación Especial</t>
  </si>
  <si>
    <t>Generalista en Educación Especial</t>
  </si>
  <si>
    <t>Otros</t>
  </si>
  <si>
    <t>Aspi-rantes</t>
  </si>
  <si>
    <t>Inglés</t>
  </si>
  <si>
    <t>Educación Física</t>
  </si>
  <si>
    <t>Educación Religiosa</t>
  </si>
  <si>
    <t>Sí</t>
  </si>
  <si>
    <t>No</t>
  </si>
  <si>
    <t>Ubicación (PR/CA/DI):</t>
  </si>
  <si>
    <t>pcd</t>
  </si>
  <si>
    <t>MATRÍCULA INICIAL Y NÚMERO DE SECCIONES</t>
  </si>
  <si>
    <t>CUADRO 1</t>
  </si>
  <si>
    <t>CUADRO 5</t>
  </si>
  <si>
    <t>CUADRO 2</t>
  </si>
  <si>
    <t>CUADRO 3</t>
  </si>
  <si>
    <t>Provincia / Cantón / Distrito</t>
  </si>
  <si>
    <t>Matrícula Inicial</t>
  </si>
  <si>
    <t>TOTAL</t>
  </si>
  <si>
    <t>CUADRO 6</t>
  </si>
  <si>
    <t>Personal</t>
  </si>
  <si>
    <t>13</t>
  </si>
  <si>
    <t>Pública</t>
  </si>
  <si>
    <t>PAVAS</t>
  </si>
  <si>
    <t>11</t>
  </si>
  <si>
    <t>SAN ANTONIO</t>
  </si>
  <si>
    <t>SAN MIGUEL</t>
  </si>
  <si>
    <t>FRAILES</t>
  </si>
  <si>
    <t>GRAVILIAS</t>
  </si>
  <si>
    <t>BARBACOAS</t>
  </si>
  <si>
    <t>SALITRILLOS</t>
  </si>
  <si>
    <t>GUAYABO</t>
  </si>
  <si>
    <t>TABARCIA</t>
  </si>
  <si>
    <t>SAN VICENTE</t>
  </si>
  <si>
    <t>14</t>
  </si>
  <si>
    <t>SAN PEDRO</t>
  </si>
  <si>
    <t>SABANILLA</t>
  </si>
  <si>
    <t>16</t>
  </si>
  <si>
    <t>COPEY</t>
  </si>
  <si>
    <t>18</t>
  </si>
  <si>
    <t>LEON CORTES</t>
  </si>
  <si>
    <t>SANTA CRUZ</t>
  </si>
  <si>
    <t>PIEDADES SUR</t>
  </si>
  <si>
    <t>SAN ROQUE</t>
  </si>
  <si>
    <t>CANDELARIA</t>
  </si>
  <si>
    <t>FLORENCIA</t>
  </si>
  <si>
    <t>AGUAS ZARCAS</t>
  </si>
  <si>
    <t>PITAL</t>
  </si>
  <si>
    <t>FORTUNA</t>
  </si>
  <si>
    <t>PALMIRA</t>
  </si>
  <si>
    <t>LOS CHILES</t>
  </si>
  <si>
    <t>CORRALILLO</t>
  </si>
  <si>
    <t>SAN DIEGO</t>
  </si>
  <si>
    <t>JUAN VIÑAS</t>
  </si>
  <si>
    <t>TUCURRIQUE</t>
  </si>
  <si>
    <t>LA SUIZA</t>
  </si>
  <si>
    <t>SANTA TERESITA</t>
  </si>
  <si>
    <t>SANTA ROSA</t>
  </si>
  <si>
    <t>PACAYAS</t>
  </si>
  <si>
    <t>SANTA BARBARA</t>
  </si>
  <si>
    <t>CARTAGENA</t>
  </si>
  <si>
    <t>SARDINAL</t>
  </si>
  <si>
    <t>COLORADO</t>
  </si>
  <si>
    <t>CARMONA</t>
  </si>
  <si>
    <t>SANTA CECILIA</t>
  </si>
  <si>
    <t>SANTA ELENA</t>
  </si>
  <si>
    <t>PAQUERA</t>
  </si>
  <si>
    <t>COBANO</t>
  </si>
  <si>
    <t>MIRAMAR</t>
  </si>
  <si>
    <t>PUERTO JIMENEZ</t>
  </si>
  <si>
    <t>SAN VITO</t>
  </si>
  <si>
    <t>LA CUESTA</t>
  </si>
  <si>
    <t>BATAN</t>
  </si>
  <si>
    <t>00034</t>
  </si>
  <si>
    <t>4274</t>
  </si>
  <si>
    <t>LICEO RICARDO FERNANDEZ GUARDIA</t>
  </si>
  <si>
    <t>COLONIA KENNEDY</t>
  </si>
  <si>
    <t>00041</t>
  </si>
  <si>
    <t>00058</t>
  </si>
  <si>
    <t>4246</t>
  </si>
  <si>
    <t>C.T.P. CALLE BLANCOS</t>
  </si>
  <si>
    <t>MONTELIMAR</t>
  </si>
  <si>
    <t>00084</t>
  </si>
  <si>
    <t>4325</t>
  </si>
  <si>
    <t>00085</t>
  </si>
  <si>
    <t>4409</t>
  </si>
  <si>
    <t>C.T.P. SAN ISIDRO</t>
  </si>
  <si>
    <t>VILLA LIGIA</t>
  </si>
  <si>
    <t>450 M S DE LA DELEGACION DEL TRANSITO</t>
  </si>
  <si>
    <t>00129</t>
  </si>
  <si>
    <t>4547</t>
  </si>
  <si>
    <t>LICEO BRAULIO CARRILLO COLINA</t>
  </si>
  <si>
    <t>00147</t>
  </si>
  <si>
    <t>4625</t>
  </si>
  <si>
    <t>C.T.P. DE ULLOA</t>
  </si>
  <si>
    <t>BARREAL</t>
  </si>
  <si>
    <t>00171</t>
  </si>
  <si>
    <t>4681</t>
  </si>
  <si>
    <t>C.T.P. LIBERIA</t>
  </si>
  <si>
    <t>EL CAPULIN</t>
  </si>
  <si>
    <t>00182</t>
  </si>
  <si>
    <t>4732</t>
  </si>
  <si>
    <t>BARRANCA PROGRESO</t>
  </si>
  <si>
    <t>FRENTE A URBANIZACION EL PROGRESO</t>
  </si>
  <si>
    <t>00202</t>
  </si>
  <si>
    <t>4389</t>
  </si>
  <si>
    <t>00203</t>
  </si>
  <si>
    <t>4461</t>
  </si>
  <si>
    <t>C.T.P. RICARDO CASTRO BEER</t>
  </si>
  <si>
    <t>KILOMETRO</t>
  </si>
  <si>
    <t>00207</t>
  </si>
  <si>
    <t>4522</t>
  </si>
  <si>
    <t>LICEO DE SAN CARLOS</t>
  </si>
  <si>
    <t>1 KM NORTE DE LA CATEDRAL</t>
  </si>
  <si>
    <t>00212</t>
  </si>
  <si>
    <t>4709</t>
  </si>
  <si>
    <t>C.T.P. DE SANTA CRUZ</t>
  </si>
  <si>
    <t>GUAYABAL</t>
  </si>
  <si>
    <t>CARRETERA HACIA NICOYA</t>
  </si>
  <si>
    <t>00216</t>
  </si>
  <si>
    <t>4311</t>
  </si>
  <si>
    <t>300 OESTE 300 SUR DEL SUPER ACAPULCO</t>
  </si>
  <si>
    <t>00232</t>
  </si>
  <si>
    <t>4594</t>
  </si>
  <si>
    <t>C.T.P. LA SUIZA</t>
  </si>
  <si>
    <t>00241</t>
  </si>
  <si>
    <t>00242</t>
  </si>
  <si>
    <t>5234</t>
  </si>
  <si>
    <t>00272</t>
  </si>
  <si>
    <t>4776</t>
  </si>
  <si>
    <t>00280</t>
  </si>
  <si>
    <t>4762</t>
  </si>
  <si>
    <t>C.T.P. DE OSA</t>
  </si>
  <si>
    <t>PALMAR NORTE</t>
  </si>
  <si>
    <t>00282</t>
  </si>
  <si>
    <t>4764</t>
  </si>
  <si>
    <t>C.T.P. CARLOS MANUEL VICENTE CASTRO</t>
  </si>
  <si>
    <t>COTO</t>
  </si>
  <si>
    <t>00283</t>
  </si>
  <si>
    <t>4763</t>
  </si>
  <si>
    <t>C.T.P. UMBERTO MELLONI CAMPANINI</t>
  </si>
  <si>
    <t>00285</t>
  </si>
  <si>
    <t>4697</t>
  </si>
  <si>
    <t>C.T.P. DE NICOYA</t>
  </si>
  <si>
    <t>INVU</t>
  </si>
  <si>
    <t>WILBERTH UGARTE MEDINA</t>
  </si>
  <si>
    <t>300 SUR DE LA MUNICIPALIDAD</t>
  </si>
  <si>
    <t>00291</t>
  </si>
  <si>
    <t>5264</t>
  </si>
  <si>
    <t>C.T.P. DE POCOCI</t>
  </si>
  <si>
    <t>00306</t>
  </si>
  <si>
    <t>4774</t>
  </si>
  <si>
    <t>CERRO MOCHO</t>
  </si>
  <si>
    <t>00344</t>
  </si>
  <si>
    <t>4304</t>
  </si>
  <si>
    <t>COLEGIO CEDROS</t>
  </si>
  <si>
    <t>CEDROS</t>
  </si>
  <si>
    <t>CONTIGUO A LA IGLESIA CATOLICA</t>
  </si>
  <si>
    <t>00358</t>
  </si>
  <si>
    <t>4722</t>
  </si>
  <si>
    <t>00366</t>
  </si>
  <si>
    <t>4473</t>
  </si>
  <si>
    <t>LICEO LEON CORTES CASTRO</t>
  </si>
  <si>
    <t>00375</t>
  </si>
  <si>
    <t>4472</t>
  </si>
  <si>
    <t>URBANIZACION MONTENEGRO</t>
  </si>
  <si>
    <t>00413</t>
  </si>
  <si>
    <t>4475</t>
  </si>
  <si>
    <t>COLEGIO MARISTA</t>
  </si>
  <si>
    <t>BARRIO LA TROPICANA</t>
  </si>
  <si>
    <t>colegiomaristalajuela@gmail.com</t>
  </si>
  <si>
    <t>00414</t>
  </si>
  <si>
    <t>4573</t>
  </si>
  <si>
    <t>C.T.P. MARIO QUIROS SASSO</t>
  </si>
  <si>
    <t>00415</t>
  </si>
  <si>
    <t>00417</t>
  </si>
  <si>
    <t>4332</t>
  </si>
  <si>
    <t>LICEO DEL SUR</t>
  </si>
  <si>
    <t>BARRIO CUBA</t>
  </si>
  <si>
    <t>00419</t>
  </si>
  <si>
    <t>4329</t>
  </si>
  <si>
    <t>C.T.P. PURRAL</t>
  </si>
  <si>
    <t>BELLAVISTA</t>
  </si>
  <si>
    <t>00420</t>
  </si>
  <si>
    <t>5247</t>
  </si>
  <si>
    <t>00423</t>
  </si>
  <si>
    <t>4379</t>
  </si>
  <si>
    <t>LICEO DE ASERRI</t>
  </si>
  <si>
    <t>00425</t>
  </si>
  <si>
    <t>4333</t>
  </si>
  <si>
    <t>CUATRO REINAS</t>
  </si>
  <si>
    <t>00433</t>
  </si>
  <si>
    <t>4368</t>
  </si>
  <si>
    <t>C.T.P. DE ACOSTA</t>
  </si>
  <si>
    <t>00438</t>
  </si>
  <si>
    <t>4460</t>
  </si>
  <si>
    <t>LICEO DE POAS</t>
  </si>
  <si>
    <t>00446</t>
  </si>
  <si>
    <t>5260</t>
  </si>
  <si>
    <t>00461</t>
  </si>
  <si>
    <t>4331</t>
  </si>
  <si>
    <t>LICEO DE CORONADO</t>
  </si>
  <si>
    <t>300 SUR DEL PARQUE DE CORONADO</t>
  </si>
  <si>
    <t>00474</t>
  </si>
  <si>
    <t>4581</t>
  </si>
  <si>
    <t>LICEO DE TARRAZU</t>
  </si>
  <si>
    <t>LOS SANTOS</t>
  </si>
  <si>
    <t>00478</t>
  </si>
  <si>
    <t>4481</t>
  </si>
  <si>
    <t>LICEO DE ATENAS MARTHA MIRAMBELL UMAÑA</t>
  </si>
  <si>
    <t>00494</t>
  </si>
  <si>
    <t>4336</t>
  </si>
  <si>
    <t>HATILLO CENTRO</t>
  </si>
  <si>
    <t>100 OESTE Y 100 NORTE 100 OESTE DE LA IGLESIA</t>
  </si>
  <si>
    <t>00508</t>
  </si>
  <si>
    <t>4511</t>
  </si>
  <si>
    <t>BARRIO CEMENTERIO</t>
  </si>
  <si>
    <t>00540</t>
  </si>
  <si>
    <t>5374</t>
  </si>
  <si>
    <t>C.T.P. LA GLORIA</t>
  </si>
  <si>
    <t>CRISTO REY</t>
  </si>
  <si>
    <t>500 SUR ESCUELA SAN RAFAEL SOLORZANO SABORIO</t>
  </si>
  <si>
    <t>00567</t>
  </si>
  <si>
    <t>5239</t>
  </si>
  <si>
    <t>COLEGIO AMBIENTALISTA EL ROBLE</t>
  </si>
  <si>
    <t>EL ROBLE DE ALAJUELA</t>
  </si>
  <si>
    <t>URBANIZACION LAS VEGAS, EL ROBLE, SN ANTONIO</t>
  </si>
  <si>
    <t>00569</t>
  </si>
  <si>
    <t>4908</t>
  </si>
  <si>
    <t>LICEO SAN JOSE</t>
  </si>
  <si>
    <t>COSTADO NORTE DEL CEMENTERIO B° SAN JOSE</t>
  </si>
  <si>
    <t>00570</t>
  </si>
  <si>
    <t>4767</t>
  </si>
  <si>
    <t>C.T.P. DE CORREDORES</t>
  </si>
  <si>
    <t>00572</t>
  </si>
  <si>
    <t>4803</t>
  </si>
  <si>
    <t>00575</t>
  </si>
  <si>
    <t>4906</t>
  </si>
  <si>
    <t>00578</t>
  </si>
  <si>
    <t>5336</t>
  </si>
  <si>
    <t>LICEO HERNAN VARGAS RAMIREZ</t>
  </si>
  <si>
    <t>CONTIGUO AL JUZGADO</t>
  </si>
  <si>
    <t>00628</t>
  </si>
  <si>
    <t>4752</t>
  </si>
  <si>
    <t>PENINSULAR</t>
  </si>
  <si>
    <t>JICARAL</t>
  </si>
  <si>
    <t>00635</t>
  </si>
  <si>
    <t>4512</t>
  </si>
  <si>
    <t>LOS JARDINES</t>
  </si>
  <si>
    <t>DANNY PERALTA CRUZ</t>
  </si>
  <si>
    <t>00741</t>
  </si>
  <si>
    <t>C.T.P. DE PARRITA</t>
  </si>
  <si>
    <t>LA JULIETA</t>
  </si>
  <si>
    <t>00742</t>
  </si>
  <si>
    <t>5429</t>
  </si>
  <si>
    <t>C.T.P. DE JACO</t>
  </si>
  <si>
    <t>FERNANDO PUSEY HALL</t>
  </si>
  <si>
    <t>ctpjaco@gmail.com</t>
  </si>
  <si>
    <t>00745</t>
  </si>
  <si>
    <t>5366</t>
  </si>
  <si>
    <t>00787</t>
  </si>
  <si>
    <t>5407</t>
  </si>
  <si>
    <t>BARRIO LOURDES</t>
  </si>
  <si>
    <t>00788</t>
  </si>
  <si>
    <t>4902</t>
  </si>
  <si>
    <t>C.T.P. DE FLORES</t>
  </si>
  <si>
    <t>LA SOLEDAD</t>
  </si>
  <si>
    <t>00813</t>
  </si>
  <si>
    <t>5365</t>
  </si>
  <si>
    <t>SANTA TERESA</t>
  </si>
  <si>
    <t>00818</t>
  </si>
  <si>
    <t>4633</t>
  </si>
  <si>
    <t>00821</t>
  </si>
  <si>
    <t>4769</t>
  </si>
  <si>
    <t>00822</t>
  </si>
  <si>
    <t>5433</t>
  </si>
  <si>
    <t>C.T.P. UPALA</t>
  </si>
  <si>
    <t>00826</t>
  </si>
  <si>
    <t>4425</t>
  </si>
  <si>
    <t>C.T.P. BUENOS AIRES</t>
  </si>
  <si>
    <t>800 NORTE DE LA IGLESIA DE BUENOS AIRES</t>
  </si>
  <si>
    <t>00827</t>
  </si>
  <si>
    <t>4715</t>
  </si>
  <si>
    <t>C.T.P. CARRILLO</t>
  </si>
  <si>
    <t>LOS JOCOTES</t>
  </si>
  <si>
    <t>1 KM NORTE DE GASOLINERA SABANA</t>
  </si>
  <si>
    <t>00832</t>
  </si>
  <si>
    <t>5571</t>
  </si>
  <si>
    <t>00833</t>
  </si>
  <si>
    <t>5515</t>
  </si>
  <si>
    <t>LICEO TUCURRIQUE</t>
  </si>
  <si>
    <t>CESAR PORTUGUEZ SANABRIA</t>
  </si>
  <si>
    <t>00834</t>
  </si>
  <si>
    <t>5503</t>
  </si>
  <si>
    <t>COLEGIO AMBIENTALISTA DE PEJIBAYE</t>
  </si>
  <si>
    <t>LA HACIENDITA</t>
  </si>
  <si>
    <t>BARRIO LA HACIENDITA, PEJIBAYE DE JIMENEZ</t>
  </si>
  <si>
    <t>00835</t>
  </si>
  <si>
    <t>5514</t>
  </si>
  <si>
    <t>COLEGIO DE BAGACES</t>
  </si>
  <si>
    <t>00837</t>
  </si>
  <si>
    <t>4789</t>
  </si>
  <si>
    <t>C.T.P. DE TALAMANCA</t>
  </si>
  <si>
    <t>WILBERTH VARGAS COTO</t>
  </si>
  <si>
    <t>00838</t>
  </si>
  <si>
    <t>5546</t>
  </si>
  <si>
    <t>LICEO DE CORRALILLO</t>
  </si>
  <si>
    <t>00839</t>
  </si>
  <si>
    <t>5398</t>
  </si>
  <si>
    <t>COLEGIO FRANCISCA CARRASCO JIMENEZ</t>
  </si>
  <si>
    <t>00841</t>
  </si>
  <si>
    <t>5545</t>
  </si>
  <si>
    <t>C.T.P. DE MATAPALO</t>
  </si>
  <si>
    <t>MATAPALO</t>
  </si>
  <si>
    <t>FERNANDO ENRIQUEZ ESPINOZA</t>
  </si>
  <si>
    <t>00842</t>
  </si>
  <si>
    <t>5467</t>
  </si>
  <si>
    <t>LICEO DE MORAVIA</t>
  </si>
  <si>
    <t>VICTOR HUGO CHAVES QUIROS</t>
  </si>
  <si>
    <t>00843</t>
  </si>
  <si>
    <t>5396</t>
  </si>
  <si>
    <t>C.T.P. NATANIEL ARIAS MURILLO</t>
  </si>
  <si>
    <t>00844</t>
  </si>
  <si>
    <t>5538</t>
  </si>
  <si>
    <t>COLEGIO DE TABARCIA</t>
  </si>
  <si>
    <t>00896</t>
  </si>
  <si>
    <t>5446</t>
  </si>
  <si>
    <t>C.T.P. 27 DE ABRIL</t>
  </si>
  <si>
    <t>LOS JOBOS</t>
  </si>
  <si>
    <t>00926</t>
  </si>
  <si>
    <t>5411</t>
  </si>
  <si>
    <t>LICEO MAURILIO ALVARADO VARGAS</t>
  </si>
  <si>
    <t>01111</t>
  </si>
  <si>
    <t>5372</t>
  </si>
  <si>
    <t>LICEO DIURNO CIUDAD COLON</t>
  </si>
  <si>
    <t>600 ESTE DE SERVICENTRO DELTA</t>
  </si>
  <si>
    <t>01113</t>
  </si>
  <si>
    <t>6650</t>
  </si>
  <si>
    <t>01124</t>
  </si>
  <si>
    <t>5777</t>
  </si>
  <si>
    <t>C.T.P. DE QUEPOS</t>
  </si>
  <si>
    <t>JUNTA NARANJO</t>
  </si>
  <si>
    <t>JUNTA NARANJO, FRENTE A MAXI PALI</t>
  </si>
  <si>
    <t>01168</t>
  </si>
  <si>
    <t>5408</t>
  </si>
  <si>
    <t>01171</t>
  </si>
  <si>
    <t>5597</t>
  </si>
  <si>
    <t>C.T.P. LA MANSION</t>
  </si>
  <si>
    <t>LA MANSION</t>
  </si>
  <si>
    <t>01177</t>
  </si>
  <si>
    <t>5518</t>
  </si>
  <si>
    <t>LICEO DE FLORENCIA</t>
  </si>
  <si>
    <t>01178</t>
  </si>
  <si>
    <t>5635</t>
  </si>
  <si>
    <t>C.T.P. DE PACAYAS</t>
  </si>
  <si>
    <t>150 ESTE DE SUCURSAL DEL BANCO NACIONAL</t>
  </si>
  <si>
    <t>01179</t>
  </si>
  <si>
    <t>5605</t>
  </si>
  <si>
    <t>LICEO SAN MIGUEL</t>
  </si>
  <si>
    <t>01181</t>
  </si>
  <si>
    <t>5639</t>
  </si>
  <si>
    <t>C.T.P. PUERTO VIEJO</t>
  </si>
  <si>
    <t>01182</t>
  </si>
  <si>
    <t>6057</t>
  </si>
  <si>
    <t>01183</t>
  </si>
  <si>
    <t>4787</t>
  </si>
  <si>
    <t>01247</t>
  </si>
  <si>
    <t>5410</t>
  </si>
  <si>
    <t>01248</t>
  </si>
  <si>
    <t>5479</t>
  </si>
  <si>
    <t>C.T.P. DE SABALITO</t>
  </si>
  <si>
    <t>01251</t>
  </si>
  <si>
    <t>5626</t>
  </si>
  <si>
    <t>C.T.P. DE VENECIA</t>
  </si>
  <si>
    <t>SAN MARTIN</t>
  </si>
  <si>
    <t>ANA DAISY ESQUIVEL VARGAS</t>
  </si>
  <si>
    <t>1 KM ESTE DEL SERVICENTRO VENECIA</t>
  </si>
  <si>
    <t>01252</t>
  </si>
  <si>
    <t>5625</t>
  </si>
  <si>
    <t>C.T.P. DE GUATUSO</t>
  </si>
  <si>
    <t>01617</t>
  </si>
  <si>
    <t>5617</t>
  </si>
  <si>
    <t>LICEO DE MIRAMAR</t>
  </si>
  <si>
    <t>01618</t>
  </si>
  <si>
    <t>COLEGIO DR. RICARDO MORENO CAÑAS</t>
  </si>
  <si>
    <t>01637</t>
  </si>
  <si>
    <t>5615</t>
  </si>
  <si>
    <t>C.T.P. BARRIO IRVIN</t>
  </si>
  <si>
    <t>BARRIO IRVIN</t>
  </si>
  <si>
    <t>150 ESTE DE LA ESCUELA BARRIO IRVIN</t>
  </si>
  <si>
    <t>01655</t>
  </si>
  <si>
    <t>5406</t>
  </si>
  <si>
    <t>LICEO SANTO DOMINGO</t>
  </si>
  <si>
    <t>01718</t>
  </si>
  <si>
    <t>C.T.P. DE ABANGARES</t>
  </si>
  <si>
    <t>LAS JUNTAS</t>
  </si>
  <si>
    <t>FRENTE AL CEMENTERIO MUNICIPAL</t>
  </si>
  <si>
    <t>01719</t>
  </si>
  <si>
    <t>6055</t>
  </si>
  <si>
    <t>C.T.P. FRANCISCO JOSE ORLICH BOLMARCICH</t>
  </si>
  <si>
    <t>CALLE COLEGIO</t>
  </si>
  <si>
    <t>01720</t>
  </si>
  <si>
    <t>6334</t>
  </si>
  <si>
    <t>COLEGIO BOCAS DE NOSARA</t>
  </si>
  <si>
    <t>CENTRO SANTA TERESITA</t>
  </si>
  <si>
    <t>01726</t>
  </si>
  <si>
    <t>6041</t>
  </si>
  <si>
    <t>C.T.P. SABANILLA</t>
  </si>
  <si>
    <t>01812</t>
  </si>
  <si>
    <t>5893</t>
  </si>
  <si>
    <t>LICEO CIUDAD NEILY</t>
  </si>
  <si>
    <t>01852</t>
  </si>
  <si>
    <t>5943</t>
  </si>
  <si>
    <t>VALLE AZUL</t>
  </si>
  <si>
    <t>01871</t>
  </si>
  <si>
    <t>5792</t>
  </si>
  <si>
    <t>C.T.P. LA FORTUNA</t>
  </si>
  <si>
    <t>01939</t>
  </si>
  <si>
    <t>6069</t>
  </si>
  <si>
    <t>LICEO DE BARBACOAS</t>
  </si>
  <si>
    <t>01988</t>
  </si>
  <si>
    <t>6110</t>
  </si>
  <si>
    <t>LICEO DE FRAILES</t>
  </si>
  <si>
    <t>02017</t>
  </si>
  <si>
    <t>6159</t>
  </si>
  <si>
    <t>VILLARREAL</t>
  </si>
  <si>
    <t>02043</t>
  </si>
  <si>
    <t>4750</t>
  </si>
  <si>
    <t>C.T.P. DE PAQUERA</t>
  </si>
  <si>
    <t>02048</t>
  </si>
  <si>
    <t>5774</t>
  </si>
  <si>
    <t>JUDAS</t>
  </si>
  <si>
    <t>02070</t>
  </si>
  <si>
    <t>6177</t>
  </si>
  <si>
    <t>C.T.P. SARDINAL</t>
  </si>
  <si>
    <t>02107</t>
  </si>
  <si>
    <t>6188</t>
  </si>
  <si>
    <t>02108</t>
  </si>
  <si>
    <t>6189</t>
  </si>
  <si>
    <t>CAPAL</t>
  </si>
  <si>
    <t>02136</t>
  </si>
  <si>
    <t>6379</t>
  </si>
  <si>
    <t>C.T.P. SANTA BARBARA</t>
  </si>
  <si>
    <t>02185</t>
  </si>
  <si>
    <t>6150</t>
  </si>
  <si>
    <t>C.T.P. ULADISLAO GAMEZ SOLANO</t>
  </si>
  <si>
    <t>CONTIGUO AL CENCINAI TIRRASES</t>
  </si>
  <si>
    <t>02225</t>
  </si>
  <si>
    <t>5793</t>
  </si>
  <si>
    <t>C.T.P. SANTA ROSA</t>
  </si>
  <si>
    <t>02264</t>
  </si>
  <si>
    <t>6322</t>
  </si>
  <si>
    <t>LICEO DE RIO FRIO</t>
  </si>
  <si>
    <t>RIO FRIO</t>
  </si>
  <si>
    <t>02340</t>
  </si>
  <si>
    <t>5710</t>
  </si>
  <si>
    <t>C.T.P. LOS CHILES</t>
  </si>
  <si>
    <t>02367</t>
  </si>
  <si>
    <t>6335</t>
  </si>
  <si>
    <t>COLEGIO FINCA NARANJO</t>
  </si>
  <si>
    <t>02392</t>
  </si>
  <si>
    <t>C.T.P. DE SANTA ELENA</t>
  </si>
  <si>
    <t>02396</t>
  </si>
  <si>
    <t>6280</t>
  </si>
  <si>
    <t>C.T.P. PIEDADES SUR</t>
  </si>
  <si>
    <t>COSTADO SUROESTE DE LA PLAZA DE DEPORTES</t>
  </si>
  <si>
    <t>02422</t>
  </si>
  <si>
    <t>6652</t>
  </si>
  <si>
    <t>LICEO DE COLORADO</t>
  </si>
  <si>
    <t>2 KM OESTE DE LA CRUZ ROJA</t>
  </si>
  <si>
    <t>02430</t>
  </si>
  <si>
    <t>6305</t>
  </si>
  <si>
    <t>02441</t>
  </si>
  <si>
    <t>PEDREGOSO</t>
  </si>
  <si>
    <t>02461</t>
  </si>
  <si>
    <t>6294</t>
  </si>
  <si>
    <t>LICEO CAPITAN MANUEL QUIROS</t>
  </si>
  <si>
    <t>COOPEVEGA</t>
  </si>
  <si>
    <t>ELMER VILLALOBOS GONZALEZ</t>
  </si>
  <si>
    <t>02473</t>
  </si>
  <si>
    <t>6190</t>
  </si>
  <si>
    <t>C.T.P. NANDAYURE</t>
  </si>
  <si>
    <t>02511</t>
  </si>
  <si>
    <t>6333</t>
  </si>
  <si>
    <t>C.T.P. HOJANCHA</t>
  </si>
  <si>
    <t>LIBERTAD</t>
  </si>
  <si>
    <t>02559</t>
  </si>
  <si>
    <t>5381</t>
  </si>
  <si>
    <t>C.T.P. PLATANARES</t>
  </si>
  <si>
    <t>ctpplatanares@gmail.com</t>
  </si>
  <si>
    <t>CONTIGUO AL TEMPLO CATOLICO SAN RAFAEL CENTRO</t>
  </si>
  <si>
    <t>02565</t>
  </si>
  <si>
    <t>6359</t>
  </si>
  <si>
    <t>LICEO BOCA DE ARENAL</t>
  </si>
  <si>
    <t>BOCA DE ARENAL</t>
  </si>
  <si>
    <t>02621</t>
  </si>
  <si>
    <t>5373</t>
  </si>
  <si>
    <t>C.T.P. DE TURRUBARES</t>
  </si>
  <si>
    <t>200 OESTE DEL PLANTEL DE MOPT</t>
  </si>
  <si>
    <t>02659</t>
  </si>
  <si>
    <t>6191</t>
  </si>
  <si>
    <t>C.T.P. DE CORRALILLO</t>
  </si>
  <si>
    <t>REBECA ARNESTO TOLEDO</t>
  </si>
  <si>
    <t>300 NORTE DE LA IGLESIA CATOLICA</t>
  </si>
  <si>
    <t>Privada</t>
  </si>
  <si>
    <t>Subvencionada</t>
  </si>
  <si>
    <t>Plan Nacional</t>
  </si>
  <si>
    <t>CUADRO 4</t>
  </si>
  <si>
    <t>Educación para la Vida Cotidiana</t>
  </si>
  <si>
    <t>CUADRO 7</t>
  </si>
  <si>
    <t>PERSONAL TOTAL QUE LABORA EN PLAN NACIONAL, SEGÚN TIPO DE CARGO</t>
  </si>
  <si>
    <t>PERSONAL DOCENTE DE PLAN NACIONAL, POR GRUPO PROFESIONAL</t>
  </si>
  <si>
    <t>Docentes-Plan Nacional</t>
  </si>
  <si>
    <t>Docentes Reubicados</t>
  </si>
  <si>
    <t>Docentes Reubicados de Educación Especial</t>
  </si>
  <si>
    <t>5364</t>
  </si>
  <si>
    <t>Si requiere más filas, insértelas.</t>
  </si>
  <si>
    <t>MT
(1-6)</t>
  </si>
  <si>
    <t>MAU
(1-2)</t>
  </si>
  <si>
    <t>VT
(1-6)</t>
  </si>
  <si>
    <t>VAU
(1-2)</t>
  </si>
  <si>
    <t>ET
(1-4)</t>
  </si>
  <si>
    <t>EAU
(1-2)</t>
  </si>
  <si>
    <t>LICEO EDGAR CERVANTES VILLALTA</t>
  </si>
  <si>
    <t>4728</t>
  </si>
  <si>
    <t>C.T.P. DE BATAAN</t>
  </si>
  <si>
    <t>02782</t>
  </si>
  <si>
    <t>LICEO DE CHOMES</t>
  </si>
  <si>
    <t>ctp.sanisidro@mep.go.cr</t>
  </si>
  <si>
    <t>lic.leoncortescastro@mep.go.cr</t>
  </si>
  <si>
    <t>lic.deatenas@mep.go.cr</t>
  </si>
  <si>
    <t>lic.detarrazu@mep.go.cr</t>
  </si>
  <si>
    <t>ctp.deliberia@mep.go.cr</t>
  </si>
  <si>
    <t>ctp.decarrillo@mep.go.cr</t>
  </si>
  <si>
    <t>ctp.depuntarenas@mep.go.cr</t>
  </si>
  <si>
    <t>CONTIGUO A OFICINAS DEL MAG EN PAQUERA CENTRO</t>
  </si>
  <si>
    <t>ctp.carlosmanuelvicente@mep.go.cr</t>
  </si>
  <si>
    <t>ctp.decorredores@mep.go.cr</t>
  </si>
  <si>
    <t>ctp.puertojimenez@mep.go.cr</t>
  </si>
  <si>
    <t>col.delimondiurno@mep.go.cr</t>
  </si>
  <si>
    <t>FERNANDO TORRES QUIROS</t>
  </si>
  <si>
    <t>col.ambientalistaelroble@mep.go.cr</t>
  </si>
  <si>
    <t>ctp.lagloriadepuriscal@mep.go.cr</t>
  </si>
  <si>
    <t>ALBINO MIRANDA CORRALES</t>
  </si>
  <si>
    <t>lic.maurilioalvaradovargas@mep.go.cr</t>
  </si>
  <si>
    <t>ctp.desabalito@mep.go.cr</t>
  </si>
  <si>
    <t>col.detabarcia@mep.go.cr</t>
  </si>
  <si>
    <t>ctp.barrioirvin@mep.go.cr</t>
  </si>
  <si>
    <t>ctp.loschiles@mep.go.cr</t>
  </si>
  <si>
    <t>CIUDAD NEILY</t>
  </si>
  <si>
    <t>lic.deciudadneilly@mep.go.cr</t>
  </si>
  <si>
    <t>liceo.josemarti@mep.go.cr</t>
  </si>
  <si>
    <t>ctp.denandayure@mep.go.cr</t>
  </si>
  <si>
    <t>ctp.decorralillo@mep.go.cr</t>
  </si>
  <si>
    <t>ctp.piedades.sur@mep.go.cr</t>
  </si>
  <si>
    <t>lic.debocasdenosara@mep.go.cr</t>
  </si>
  <si>
    <t>col.academicofincanaranjo@mep.go.cr</t>
  </si>
  <si>
    <t>lic.bocadearenal@mep.go.cr</t>
  </si>
  <si>
    <t>00243</t>
  </si>
  <si>
    <t>02335</t>
  </si>
  <si>
    <t>02784</t>
  </si>
  <si>
    <t>6109</t>
  </si>
  <si>
    <t>SAINT CLARE</t>
  </si>
  <si>
    <t>LICEO DE SABANILLAS</t>
  </si>
  <si>
    <t>COLEGIO RODRIGO HERNANDEZ VARGAS</t>
  </si>
  <si>
    <t>MONTUFAR</t>
  </si>
  <si>
    <t>SABANAS</t>
  </si>
  <si>
    <t>MARALI RODRIGUEZ RAMIREZ</t>
  </si>
  <si>
    <t>col.decedros@mep.go.cr</t>
  </si>
  <si>
    <t>lic.dealajuelita@mep.go.cr</t>
  </si>
  <si>
    <t>ctp.depurral@mep.go.cr</t>
  </si>
  <si>
    <t>lic.decoronado@mep.go.cr</t>
  </si>
  <si>
    <t>ctp.deacosta@mep.go.cr</t>
  </si>
  <si>
    <t>lic.depoas@mep.go.cr</t>
  </si>
  <si>
    <t>ctp.ricardocastrobeer@mep.go.cr</t>
  </si>
  <si>
    <t>AUREA CORELLA GONZALEZ</t>
  </si>
  <si>
    <t>lic.nuestrasenoradelosangeles@mep.go.cr</t>
  </si>
  <si>
    <t>lic.brauliocarrillocolina@mep.go.cr</t>
  </si>
  <si>
    <t>MARICELA GONZALEZ ALFARO</t>
  </si>
  <si>
    <t>ctp.ulloa@mep.go.cr</t>
  </si>
  <si>
    <t>upe.elroble@mep.go.cr</t>
  </si>
  <si>
    <t>MARGARITA ORTEGA GARCIA</t>
  </si>
  <si>
    <t>ctp.depaquera@mep.go.cr</t>
  </si>
  <si>
    <t>ctp.deosa@mep.go.cr</t>
  </si>
  <si>
    <t>ctp.deguacimo@mep.go.cr</t>
  </si>
  <si>
    <t>ctp.deflores@mep.go.cr</t>
  </si>
  <si>
    <t>col.degravilias@mep.go.cr</t>
  </si>
  <si>
    <t>lic.deparaiso@mep.go.cr</t>
  </si>
  <si>
    <t>ctp.depococi@mep.go.cr</t>
  </si>
  <si>
    <t>liceo.escazu@mep.go.cr</t>
  </si>
  <si>
    <t>DE LA IGLESIA CATOLICA 1KM AL SUR</t>
  </si>
  <si>
    <t>ctp.decartagena@mep.go.cr</t>
  </si>
  <si>
    <t>ctp.27deabril@mep.go.cr</t>
  </si>
  <si>
    <t>lic.demoravia@mep.go.cr</t>
  </si>
  <si>
    <t>125 NORTE 25 ESTE DEL ESTADIO PIPILO UMAÑA</t>
  </si>
  <si>
    <t>lic.sanmiguel@mep.go.cr</t>
  </si>
  <si>
    <t>lic.demiramar@mep.go.cr</t>
  </si>
  <si>
    <t>ctp.depacayas@mep.go.cr</t>
  </si>
  <si>
    <t>lic.dechomes@mep.go.cr</t>
  </si>
  <si>
    <t>ctp.delafortuna@mep.go.cr</t>
  </si>
  <si>
    <t>lic.valleazul@mep.go.cr</t>
  </si>
  <si>
    <t>ctp.sabanilla@mep.go.cr</t>
  </si>
  <si>
    <t>ctp.franciscojorlich@mep.go.cr</t>
  </si>
  <si>
    <t>WAGNER ALFARO ROMAN</t>
  </si>
  <si>
    <t>col.debarbacoas@mep.go.cr</t>
  </si>
  <si>
    <t>ctp.desardinal@mep.go.cr</t>
  </si>
  <si>
    <t>lic.capitanmanuelquiros@mep.go.cr</t>
  </si>
  <si>
    <t>ctp.decobano@mep.go.cr</t>
  </si>
  <si>
    <t>ctp.dehojancha@mep.go.cr</t>
  </si>
  <si>
    <t>Cantidad de Secciones</t>
  </si>
  <si>
    <t>Total-Plan Nacional</t>
  </si>
  <si>
    <t>PRIVADA</t>
  </si>
  <si>
    <t>SUBVENCIONADA</t>
  </si>
  <si>
    <t>RESIDENCIA DE LOS ESTUDIANTES MATRICULADOS DURANTE</t>
  </si>
  <si>
    <t>Refugiados</t>
  </si>
  <si>
    <t>Solicitante de Asilo</t>
  </si>
  <si>
    <t>III Ciclo y Ciclo Diversificado Vocacional
(Plan Nacional)</t>
  </si>
  <si>
    <t>6756</t>
  </si>
  <si>
    <t>COLEGIO CANDELARIA</t>
  </si>
  <si>
    <t>UNIDAD PEDAGOGICA CUATRO REINAS</t>
  </si>
  <si>
    <t>LICEO DE ALFARO RUIZ</t>
  </si>
  <si>
    <t>LICEO NUESTRA SEÑORA DE LOS ANGELES</t>
  </si>
  <si>
    <t>LICEO DE ESCAZU</t>
  </si>
  <si>
    <t>C.T.P. DE PUERTO JIMENEZ</t>
  </si>
  <si>
    <t>C.T.P. GUAYCARA</t>
  </si>
  <si>
    <t>C.T.P. DE COBANO</t>
  </si>
  <si>
    <t>6755</t>
  </si>
  <si>
    <t>02484</t>
  </si>
  <si>
    <t>LICEO DE CARIARI</t>
  </si>
  <si>
    <t>C.T.P. HENRI FRANÇOIS PITTIER</t>
  </si>
  <si>
    <t>6759</t>
  </si>
  <si>
    <t>02785</t>
  </si>
  <si>
    <t>C.T.P. DE PITAL</t>
  </si>
  <si>
    <t>lic.ricardofernandezguardia@mep.go.cr</t>
  </si>
  <si>
    <t>RIO ORO</t>
  </si>
  <si>
    <t>ctp.calleblancos@mep.go.cr</t>
  </si>
  <si>
    <t>lic.depavas@mep.go.cr</t>
  </si>
  <si>
    <t>INVU LA ROTONDA</t>
  </si>
  <si>
    <t>DIAGONAL A LOS TALLERES DEL INA</t>
  </si>
  <si>
    <t>ctp.marioquirossasso@mep.go.cr</t>
  </si>
  <si>
    <t>SEHIRIS VILLALOBOS CARAZO</t>
  </si>
  <si>
    <t>col.candelariadenaranjo@mep.go.cr</t>
  </si>
  <si>
    <t>lic.deaserri@mep.go.cr</t>
  </si>
  <si>
    <t>upe.cuatroreinas@mep.go.cr</t>
  </si>
  <si>
    <t>ctp.fortunadebagaces@mep.go.cr</t>
  </si>
  <si>
    <t>MIGUEL CHAVARRIA RODRIGUEZ</t>
  </si>
  <si>
    <t>100 OESTE DE LA CLINICA</t>
  </si>
  <si>
    <t>ANA ROSARIO RODRIGUEZ SABORIO</t>
  </si>
  <si>
    <t>HERMILEY ALVARADO LOPEZ</t>
  </si>
  <si>
    <t>RIO CLARO</t>
  </si>
  <si>
    <t>ctp.deguaycara@mep.go.cr</t>
  </si>
  <si>
    <t>ctp.dematapalo@mep.go.cr</t>
  </si>
  <si>
    <t>ctpdequepos@gmail.com</t>
  </si>
  <si>
    <t>col.josemariagutierrez@mep.go.cr</t>
  </si>
  <si>
    <t>ctp.padrerobertoevans@mep.go.cr</t>
  </si>
  <si>
    <t>ctp.deguatuso@mep.go.cr</t>
  </si>
  <si>
    <t>RINCON DE ZARAGOZA</t>
  </si>
  <si>
    <t>WARNER ANTONIO VEGA SOLIS</t>
  </si>
  <si>
    <t>QUINCE DE AGOSTO</t>
  </si>
  <si>
    <t>ctp.uladislaogamezsolano@mep.go.cr</t>
  </si>
  <si>
    <t>ctp.desantarosa@mep.go.cr</t>
  </si>
  <si>
    <t>lic.desabanillasacosta@mep.go.cr</t>
  </si>
  <si>
    <t>GRICELDA ELIZONDO AGUILAR</t>
  </si>
  <si>
    <t>ctp.desantaelena@mep.go.cr</t>
  </si>
  <si>
    <t>CAMPO DE ATERRIZAJE</t>
  </si>
  <si>
    <t>lic.decariari@mep.go.cr</t>
  </si>
  <si>
    <t>BARRIO MEXICO</t>
  </si>
  <si>
    <t>lic.desanjose@mep.go.cr</t>
  </si>
  <si>
    <t>ctp.depital@mep.go.cr</t>
  </si>
  <si>
    <t xml:space="preserve">DISCAPACIDAD DE LOS ESTUDIANTES DEL PLAN NACIONAL </t>
  </si>
  <si>
    <t>Nivel de Enseñanza
y Ciclo que cursa</t>
  </si>
  <si>
    <t>SAN JOSE CENTRAL</t>
  </si>
  <si>
    <t>SAN JOSE OESTE</t>
  </si>
  <si>
    <t>SAN JOSE NORTE</t>
  </si>
  <si>
    <t>GRANDE DE TERRABA</t>
  </si>
  <si>
    <t>SULA</t>
  </si>
  <si>
    <t>300 N Y 300 OE DE LOS TRIBUNALES DE JUSTICIA</t>
  </si>
  <si>
    <t>ctp.depuriscal@mep.go.cr</t>
  </si>
  <si>
    <t>CONTIGUO A LA SUCURSAL DE LA CCSS</t>
  </si>
  <si>
    <t>SANTIAGO HERRERA BARRANTES</t>
  </si>
  <si>
    <t>lic.ingmanuelbenavides@mep.go.cr</t>
  </si>
  <si>
    <t>FRENTE A ESTADIO MUNICIPAL NICOLAS MASIS</t>
  </si>
  <si>
    <t>CONTIGUO A LA PLAZA DE DEPORTES MATAPALO</t>
  </si>
  <si>
    <t>150 ESTE DEL CRUCE A PLAYA JUNQUILLAL</t>
  </si>
  <si>
    <t>lic.rodrigohernandezvargas@mep.go.cr</t>
  </si>
  <si>
    <t>ctp.puertoviejo@mep.go.cr</t>
  </si>
  <si>
    <t>LISBETH FERNANDEZ CHAVES</t>
  </si>
  <si>
    <t>lic.nuevodesanto.domingo@mep.go.cr</t>
  </si>
  <si>
    <t>LETICIA ARRIETA CHACON</t>
  </si>
  <si>
    <t>col.diurnoderiofrio@mep.go.cr</t>
  </si>
  <si>
    <t>ctp.ambientalistaisaiasretana@mep.go.cr</t>
  </si>
  <si>
    <t>ctp.deturrubares@mep.go.cr</t>
  </si>
  <si>
    <t>00031</t>
  </si>
  <si>
    <t>00056</t>
  </si>
  <si>
    <t>00053</t>
  </si>
  <si>
    <t>00026</t>
  </si>
  <si>
    <t>00082</t>
  </si>
  <si>
    <t>00139</t>
  </si>
  <si>
    <t>00148</t>
  </si>
  <si>
    <t>00162</t>
  </si>
  <si>
    <t>00187</t>
  </si>
  <si>
    <t>00045</t>
  </si>
  <si>
    <t>00110</t>
  </si>
  <si>
    <t>00113</t>
  </si>
  <si>
    <t>00170</t>
  </si>
  <si>
    <t>00057</t>
  </si>
  <si>
    <t>00137</t>
  </si>
  <si>
    <t>00035</t>
  </si>
  <si>
    <t>00064</t>
  </si>
  <si>
    <t>00215</t>
  </si>
  <si>
    <t>00196</t>
  </si>
  <si>
    <t>00199</t>
  </si>
  <si>
    <t>00165</t>
  </si>
  <si>
    <t>00211</t>
  </si>
  <si>
    <t>00074</t>
  </si>
  <si>
    <t>00178</t>
  </si>
  <si>
    <t>00104</t>
  </si>
  <si>
    <t>00088</t>
  </si>
  <si>
    <t>00134</t>
  </si>
  <si>
    <t>00650</t>
  </si>
  <si>
    <t>00006</t>
  </si>
  <si>
    <t>00937</t>
  </si>
  <si>
    <t>00133</t>
  </si>
  <si>
    <t>00048</t>
  </si>
  <si>
    <t>00268</t>
  </si>
  <si>
    <t>00060</t>
  </si>
  <si>
    <t>00109</t>
  </si>
  <si>
    <t>00333</t>
  </si>
  <si>
    <t>00047</t>
  </si>
  <si>
    <t>00106</t>
  </si>
  <si>
    <t>00028</t>
  </si>
  <si>
    <t>00120</t>
  </si>
  <si>
    <t>00046</t>
  </si>
  <si>
    <t>00411</t>
  </si>
  <si>
    <t>00094</t>
  </si>
  <si>
    <t>00206</t>
  </si>
  <si>
    <t>00175</t>
  </si>
  <si>
    <t>00135</t>
  </si>
  <si>
    <t>00188</t>
  </si>
  <si>
    <t>00421</t>
  </si>
  <si>
    <t>00204</t>
  </si>
  <si>
    <t>00238</t>
  </si>
  <si>
    <t>00936</t>
  </si>
  <si>
    <t>00142</t>
  </si>
  <si>
    <t>00526</t>
  </si>
  <si>
    <t>00153</t>
  </si>
  <si>
    <t>00200</t>
  </si>
  <si>
    <t>00122</t>
  </si>
  <si>
    <t>00193</t>
  </si>
  <si>
    <t>00176</t>
  </si>
  <si>
    <t>00201</t>
  </si>
  <si>
    <t>00286</t>
  </si>
  <si>
    <t>00460</t>
  </si>
  <si>
    <t>00174</t>
  </si>
  <si>
    <t>00214</t>
  </si>
  <si>
    <t>00394</t>
  </si>
  <si>
    <t>00395</t>
  </si>
  <si>
    <t>00198</t>
  </si>
  <si>
    <t>00068</t>
  </si>
  <si>
    <t>00115</t>
  </si>
  <si>
    <t>00378</t>
  </si>
  <si>
    <t>00180</t>
  </si>
  <si>
    <t>00050</t>
  </si>
  <si>
    <t>00150</t>
  </si>
  <si>
    <t>00197</t>
  </si>
  <si>
    <t>00544</t>
  </si>
  <si>
    <t>00167</t>
  </si>
  <si>
    <t>00373</t>
  </si>
  <si>
    <t>00138</t>
  </si>
  <si>
    <t>00040</t>
  </si>
  <si>
    <t>00159</t>
  </si>
  <si>
    <t>00156</t>
  </si>
  <si>
    <t>00213</t>
  </si>
  <si>
    <t>00172</t>
  </si>
  <si>
    <t>00116</t>
  </si>
  <si>
    <t>00124</t>
  </si>
  <si>
    <t>00194</t>
  </si>
  <si>
    <t>00501</t>
  </si>
  <si>
    <t>01011</t>
  </si>
  <si>
    <t>00220</t>
  </si>
  <si>
    <t>00592</t>
  </si>
  <si>
    <t>00121</t>
  </si>
  <si>
    <t>00379</t>
  </si>
  <si>
    <t>00920</t>
  </si>
  <si>
    <t>00205</t>
  </si>
  <si>
    <t>00244</t>
  </si>
  <si>
    <t>00118</t>
  </si>
  <si>
    <t>00689</t>
  </si>
  <si>
    <t>00270</t>
  </si>
  <si>
    <t>00416</t>
  </si>
  <si>
    <t>00189</t>
  </si>
  <si>
    <t>00288</t>
  </si>
  <si>
    <t>00177</t>
  </si>
  <si>
    <t>00185</t>
  </si>
  <si>
    <t>01053</t>
  </si>
  <si>
    <t>00173</t>
  </si>
  <si>
    <t>00791</t>
  </si>
  <si>
    <t>00119</t>
  </si>
  <si>
    <t>00602</t>
  </si>
  <si>
    <t>00365</t>
  </si>
  <si>
    <t>00123</t>
  </si>
  <si>
    <t>00824</t>
  </si>
  <si>
    <t>00190</t>
  </si>
  <si>
    <t>00102</t>
  </si>
  <si>
    <t>00276</t>
  </si>
  <si>
    <t>00191</t>
  </si>
  <si>
    <t>00932</t>
  </si>
  <si>
    <t>00486</t>
  </si>
  <si>
    <t>00181</t>
  </si>
  <si>
    <t>00183</t>
  </si>
  <si>
    <t>00083</t>
  </si>
  <si>
    <t>00498</t>
  </si>
  <si>
    <t>00076</t>
  </si>
  <si>
    <t>00168</t>
  </si>
  <si>
    <t>00003</t>
  </si>
  <si>
    <t>01014</t>
  </si>
  <si>
    <t>00117</t>
  </si>
  <si>
    <t>Síndrome de Down</t>
  </si>
  <si>
    <t>Retraso Mental (Discapacidad Intelectual)</t>
  </si>
  <si>
    <t>1/  No incluir Síndrome de Down.</t>
  </si>
  <si>
    <t>Terapia Física (Rehabilitación Física)</t>
  </si>
  <si>
    <t>Terapia Ocupacional (Rehabilitación Ocupacional)</t>
  </si>
  <si>
    <t>Pérdida Auditiva</t>
  </si>
  <si>
    <t>6654</t>
  </si>
  <si>
    <t>6758</t>
  </si>
  <si>
    <t>1KM O DEL INA FRENTE AUTOPISTA GENERAL CAÑAS</t>
  </si>
  <si>
    <t>ctp.desantacruz@mep.go.cr</t>
  </si>
  <si>
    <t>SUSANA ZUÑIGA RODRIGUEZ</t>
  </si>
  <si>
    <t>lic.delsur@mep.go.cr</t>
  </si>
  <si>
    <t>ERICK MOLINA VILLAREAL</t>
  </si>
  <si>
    <t>lic.pacificosur@mep.go.cr</t>
  </si>
  <si>
    <t>lic.dealfaroruiz@mep.go.cr</t>
  </si>
  <si>
    <t>FRENTE CEMENTERIO DE ZARCERO</t>
  </si>
  <si>
    <t>lic.sanjosedealajuela@mep.go.cr</t>
  </si>
  <si>
    <t>ctp.dejicaral@mep.go.cr</t>
  </si>
  <si>
    <t>ctp.talamanca@mep.go.cr</t>
  </si>
  <si>
    <t>CIUDAD COLON</t>
  </si>
  <si>
    <t>SILVIO JOSE CALDERON MONTERO</t>
  </si>
  <si>
    <t>lic.diurnodeciudadcolon@mep.go.cr</t>
  </si>
  <si>
    <t>ctp.deabangares@mep.go.cr</t>
  </si>
  <si>
    <t>lic.devillarreal@mep.go.cr</t>
  </si>
  <si>
    <t>XIOMARA ROJAS RUIZ</t>
  </si>
  <si>
    <t>COSTADO OESTE DE LA CATEDRAL</t>
  </si>
  <si>
    <t>lic.coloradodeabangares@mep.go.cr</t>
  </si>
  <si>
    <t>6332</t>
  </si>
  <si>
    <t>02658</t>
  </si>
  <si>
    <t>LICEO SAN FRANCISCO DE COYOTE</t>
  </si>
  <si>
    <t>lic.sancarlos@mep.go.cr</t>
  </si>
  <si>
    <t>ctp.lasuiza@mep.go.cr</t>
  </si>
  <si>
    <t>YESSICA GUERRERO MOSQUERA</t>
  </si>
  <si>
    <t>ctp.umbertomellonicampanini@mep.go.cr</t>
  </si>
  <si>
    <t>lic.edgarcervantesvillaltamep@mep.go.cr</t>
  </si>
  <si>
    <t>MARIA ISABEL SANCHEZ MONTOYA</t>
  </si>
  <si>
    <t>lic.hernanvargasramirez@mep.go.cr</t>
  </si>
  <si>
    <t>ctp.deparrita@mep.go.cr</t>
  </si>
  <si>
    <t>ALEJANDRO BRENES GAMBOA</t>
  </si>
  <si>
    <t>ctp.maximoquesada@mep.go.cr</t>
  </si>
  <si>
    <t>BRENDA GONZALEZ GONZALEZ</t>
  </si>
  <si>
    <t>LEIDY ARACELY GUERRA PATIÑO</t>
  </si>
  <si>
    <t>lic.tucurrique@mep.go.cr</t>
  </si>
  <si>
    <t>col.ambientalistapejibaye@mep.go.cr</t>
  </si>
  <si>
    <t>lic.defrailes@mep.go.cr</t>
  </si>
  <si>
    <t>ctp.desantabarbara@mep.go.cr</t>
  </si>
  <si>
    <t>WILBORG MAYIN VARGAS MORALES</t>
  </si>
  <si>
    <t>GISELLE AMADOR CASANOVA</t>
  </si>
  <si>
    <t>JENNY BURGOS VALVERDE</t>
  </si>
  <si>
    <t>lic.sanfranciscodecoyote@mep.go.cr</t>
  </si>
  <si>
    <t>00422</t>
  </si>
  <si>
    <t>ctp.henrifrancoispittier@mep.go.cr</t>
  </si>
  <si>
    <t>Trastorno del Espectro Autista (TEA)</t>
  </si>
  <si>
    <t>2/  Especificar en OBSERVACIONES/COMENTARIOS. Ver ejemplos en la Guía.</t>
  </si>
  <si>
    <t>SEGÚN PAÍS/CONTINENTE, PLAN NACIONAL</t>
  </si>
  <si>
    <t>País / Continente</t>
  </si>
  <si>
    <t>SAN JOSE / SAN JOSE / CARMEN</t>
  </si>
  <si>
    <t>ALAJUELA / ALAJUELA / ALAJUELA</t>
  </si>
  <si>
    <t>CARTAGO / CARTAGO / ORIENTAL</t>
  </si>
  <si>
    <t>HEREDIA / HEREDIA / HEREDIA</t>
  </si>
  <si>
    <t>GUANACASTE / LIBERIA / LIBERIA</t>
  </si>
  <si>
    <t>PUNTARENAS / PUNTARENAS / PUNTARENAS</t>
  </si>
  <si>
    <t>LIMON / LIMON / LIMON</t>
  </si>
  <si>
    <t>SAN JOSE / ESCAZU / ESCAZU</t>
  </si>
  <si>
    <t>ALAJUELA / SAN RAMON / SAN RAMON</t>
  </si>
  <si>
    <t>CARTAGO / PARAISO / PARAISO</t>
  </si>
  <si>
    <t>HEREDIA / BARVA / BARVA</t>
  </si>
  <si>
    <t>GUANACASTE / NICOYA / NICOYA</t>
  </si>
  <si>
    <t>PUNTARENAS / ESPARZA / ESPIRITU SANTO</t>
  </si>
  <si>
    <t>LIMON / POCOCI / GUAPILES</t>
  </si>
  <si>
    <t>SAN JOSE / DESAMPARADOS / DESAMPARADOS</t>
  </si>
  <si>
    <t>ALAJUELA / GRECIA / GRECIA</t>
  </si>
  <si>
    <t>CARTAGO / LA UNION / TRES RIOS</t>
  </si>
  <si>
    <t>HEREDIA / SANTO DOMINGO / SANTO DOMINGO</t>
  </si>
  <si>
    <t>GUANACASTE / SANTA CRUZ / SANTA CRUZ</t>
  </si>
  <si>
    <t>PUNTARENAS / BUENOS AIRES / BUENOS AIRES</t>
  </si>
  <si>
    <t>LIMON / SIQUIRRES / SIQUIRRES</t>
  </si>
  <si>
    <t>SAN JOSE / PURISCAL / SANTIAGO</t>
  </si>
  <si>
    <t>ALAJUELA / SAN MATEO / SAN MATEO</t>
  </si>
  <si>
    <t>CARTAGO / JIMENEZ / JUAN VIÑAS</t>
  </si>
  <si>
    <t>HEREDIA / SANTA BARBARA / SANTA BARBARA</t>
  </si>
  <si>
    <t>GUANACASTE / BAGACES / BAGACES</t>
  </si>
  <si>
    <t>PUNTARENAS / MONTES DE ORO / MIRAMAR</t>
  </si>
  <si>
    <t>LIMON / TALAMANCA / BRATSI</t>
  </si>
  <si>
    <t>SAN JOSE / TARRAZU / SAN MARCOS</t>
  </si>
  <si>
    <t>ALAJUELA / ATENAS / ATENAS</t>
  </si>
  <si>
    <t>CARTAGO / TURRIALBA / TURRIALBA</t>
  </si>
  <si>
    <t>HEREDIA / SAN RAFAEL / SAN RAFAEL</t>
  </si>
  <si>
    <t>GUANACASTE / CARRILLO / FILADELFIA</t>
  </si>
  <si>
    <t>PUNTARENAS / OSA / PUERTO CORTES</t>
  </si>
  <si>
    <t>LIMON / MATINA / MATINA</t>
  </si>
  <si>
    <t>SAN JOSE / ASERRI / ASERRI</t>
  </si>
  <si>
    <t>ALAJUELA / NARANJO / NARANJO</t>
  </si>
  <si>
    <t>CARTAGO / ALVARADO / PACAYAS</t>
  </si>
  <si>
    <t>HEREDIA / SAN ISIDRO / SAN ISIDRO</t>
  </si>
  <si>
    <t>GUANACASTE / CAÑAS / CAÑAS</t>
  </si>
  <si>
    <t>LIMON / GUACIMO / GUACIMO</t>
  </si>
  <si>
    <t>SAN JOSE / MORA / COLON</t>
  </si>
  <si>
    <t>ALAJUELA / PALMARES / PALMARES</t>
  </si>
  <si>
    <t>CARTAGO / OREAMUNO / SAN RAFAEL</t>
  </si>
  <si>
    <t>HEREDIA / BELEN / SAN ANTONIO</t>
  </si>
  <si>
    <t>PUNTARENAS / GOLFITO / GOLFITO</t>
  </si>
  <si>
    <t>SAN JOSE / GOICOECHEA / GUADALUPE</t>
  </si>
  <si>
    <t>ALAJUELA / POAS / SAN PEDRO</t>
  </si>
  <si>
    <t>HEREDIA / FLORES / SAN JOAQUIN</t>
  </si>
  <si>
    <t>GUANACASTE / TILARAN / TILARAN</t>
  </si>
  <si>
    <t>PUNTARENAS / COTO BRUS / SAN VITO</t>
  </si>
  <si>
    <t>SAN JOSE / SANTA ANA / SANTA ANA</t>
  </si>
  <si>
    <t>ALAJUELA / OROTINA / OROTINA</t>
  </si>
  <si>
    <t>HEREDIA / SAN PABLO / SAN PABLO</t>
  </si>
  <si>
    <t>GUANACASTE / NANDAYURE / CARMONA</t>
  </si>
  <si>
    <t>PUNTARENAS / PARRITA / PARRITA</t>
  </si>
  <si>
    <t>SAN JOSE / ALAJUELITA / ALAJUELITA</t>
  </si>
  <si>
    <t>ALAJUELA / SAN CARLOS / QUESADA</t>
  </si>
  <si>
    <t>HEREDIA / SARAPIQUI / PUERTO VIEJO</t>
  </si>
  <si>
    <t>GUANACASTE / LA CRUZ / LA CRUZ</t>
  </si>
  <si>
    <t>PUNTARENAS / CORREDORES / CORREDOR</t>
  </si>
  <si>
    <t>SAN JOSE / VASQUEZ DE CORONADO / SAN ISIDRO</t>
  </si>
  <si>
    <t>ALAJUELA / ZARCERO / ZARCERO</t>
  </si>
  <si>
    <t>GUANACASTE / HOJANCHA / HOJANCHA</t>
  </si>
  <si>
    <t>PUNTARENAS / GARABITO / JACO</t>
  </si>
  <si>
    <t>SAN JOSE / ACOSTA / SAN IGNACIO</t>
  </si>
  <si>
    <t>ALAJUELA / SARCHI / SARCHI NORTE</t>
  </si>
  <si>
    <t>SAN JOSE / SAN JOSE / MERCED</t>
  </si>
  <si>
    <t>ALAJUELA / ALAJUELA / SAN JOSE</t>
  </si>
  <si>
    <t>CARTAGO / CARTAGO / OCCIDENTAL</t>
  </si>
  <si>
    <t>HEREDIA / HEREDIA / MERCEDES</t>
  </si>
  <si>
    <t>GUANACASTE / LIBERIA / CAÑAS DULCES</t>
  </si>
  <si>
    <t>PUNTARENAS / PUNTARENAS / PITAHAYA</t>
  </si>
  <si>
    <t>LIMON / LIMON / VALLE LA ESTRELLA</t>
  </si>
  <si>
    <t>SAN JOSE / ESCAZU / SAN ANTONIO</t>
  </si>
  <si>
    <t>ALAJUELA / SAN RAMON / SANTIAGO</t>
  </si>
  <si>
    <t>CARTAGO / PARAISO / SANTIAGO</t>
  </si>
  <si>
    <t>HEREDIA / BARVA / SAN PEDRO</t>
  </si>
  <si>
    <t>GUANACASTE / NICOYA / MANSION</t>
  </si>
  <si>
    <t>PUNTARENAS / ESPARZA / SAN JUAN GRANDE</t>
  </si>
  <si>
    <t>LIMON / POCOCI / JIMENEZ</t>
  </si>
  <si>
    <t>SAN JOSE / DESAMPARADOS / SAN MIGUEL</t>
  </si>
  <si>
    <t>ALAJUELA / GRECIA / SAN ISIDRO</t>
  </si>
  <si>
    <t>CARTAGO / LA UNION / SAN DIEGO</t>
  </si>
  <si>
    <t>HEREDIA / SANTO DOMINGO / SAN VICENTE</t>
  </si>
  <si>
    <t>GUANACASTE / SANTA CRUZ / BOLSON</t>
  </si>
  <si>
    <t>PUNTARENAS / BUENOS AIRES / VOLCAN</t>
  </si>
  <si>
    <t>LIMON / SIQUIRRES / PACUARITO</t>
  </si>
  <si>
    <t>SAN JOSE / PURISCAL / MERCEDES SUR</t>
  </si>
  <si>
    <t>ALAJUELA / SAN MATEO / DESMONTE</t>
  </si>
  <si>
    <t>CARTAGO / JIMENEZ / TUCURRIQUE</t>
  </si>
  <si>
    <t>HEREDIA / SANTA BARBARA / SAN PEDRO</t>
  </si>
  <si>
    <t>LIMON / TALAMANCA / SIXAOLA</t>
  </si>
  <si>
    <t>SAN JOSE / TARRAZU / SAN LORENZO</t>
  </si>
  <si>
    <t>ALAJUELA / ATENAS / JESUS</t>
  </si>
  <si>
    <t>CARTAGO / TURRIALBA / LA SUIZA</t>
  </si>
  <si>
    <t>HEREDIA / SAN RAFAEL / SAN JOSECITO</t>
  </si>
  <si>
    <t>GUANACASTE / CARRILLO / PALMIRA</t>
  </si>
  <si>
    <t>PUNTARENAS / OSA / PALMAR</t>
  </si>
  <si>
    <t>LIMON / MATINA / BATAN</t>
  </si>
  <si>
    <t>SAN JOSE / ASERRI / TARBACA</t>
  </si>
  <si>
    <t>ALAJUELA / NARANJO / SAN MIGUEL</t>
  </si>
  <si>
    <t>CARTAGO / ALVARADO / CERVANTES</t>
  </si>
  <si>
    <t>HEREDIA / SAN ISIDRO / SAN JOSE</t>
  </si>
  <si>
    <t>GUANACASTE / CAÑAS / PALMIRA</t>
  </si>
  <si>
    <t>LIMON / GUACIMO / MERCEDES</t>
  </si>
  <si>
    <t>SAN JOSE / MORA / GUAYABO</t>
  </si>
  <si>
    <t>ALAJUELA / PALMARES / ZARAGOZA</t>
  </si>
  <si>
    <t>CARTAGO / OREAMUNO / COT</t>
  </si>
  <si>
    <t>GUANACASTE / ABANGARES / SIERRA</t>
  </si>
  <si>
    <t>ALAJUELA / POAS / SAN JUAN</t>
  </si>
  <si>
    <t>CARTAGO / EL GUARCO / SAN ISIDRO</t>
  </si>
  <si>
    <t>HEREDIA / FLORES / BARRANTES</t>
  </si>
  <si>
    <t>PUNTARENAS / COTO BRUS / SABALITO</t>
  </si>
  <si>
    <t>SAN JOSE / SANTA ANA / SALITRAL</t>
  </si>
  <si>
    <t>GUANACASTE / NANDAYURE / SANTA RITA</t>
  </si>
  <si>
    <t>SAN JOSE / ALAJUELITA / SAN JOSECITO</t>
  </si>
  <si>
    <t>ALAJUELA / SAN CARLOS / FLORENCIA</t>
  </si>
  <si>
    <t>HEREDIA / SARAPIQUI / LA VIRGEN</t>
  </si>
  <si>
    <t>GUANACASTE / LA CRUZ / SANTA CECILIA</t>
  </si>
  <si>
    <t>PUNTARENAS / CORREDORES / LA CUESTA</t>
  </si>
  <si>
    <t>SAN JOSE / VASQUEZ DE CORONADO / SAN RAFAEL</t>
  </si>
  <si>
    <t>ALAJUELA / ZARCERO / LAGUNA</t>
  </si>
  <si>
    <t>GUANACASTE / HOJANCHA / MONTE ROMO</t>
  </si>
  <si>
    <t>PUNTARENAS / GARABITO / TARCOLES</t>
  </si>
  <si>
    <t>SAN JOSE / ACOSTA / GUAITIL</t>
  </si>
  <si>
    <t>ALAJUELA / SARCHI / SARCHI SUR</t>
  </si>
  <si>
    <t>SAN JOSE / SAN JOSE / HOSPITAL</t>
  </si>
  <si>
    <t>ALAJUELA / ALAJUELA / CARRIZAL</t>
  </si>
  <si>
    <t>CARTAGO / CARTAGO / CARMEN</t>
  </si>
  <si>
    <t>HEREDIA / HEREDIA / SAN FRANCISCO</t>
  </si>
  <si>
    <t>GUANACASTE / LIBERIA / MAYORGA</t>
  </si>
  <si>
    <t>PUNTARENAS / PUNTARENAS / CHOMES</t>
  </si>
  <si>
    <t>LIMON / LIMON / RIO BLANCO</t>
  </si>
  <si>
    <t>SAN JOSE / ESCAZU / SAN RAFAEL</t>
  </si>
  <si>
    <t>ALAJUELA / SAN RAMON / SAN JUAN</t>
  </si>
  <si>
    <t>CARTAGO / PARAISO / OROSI</t>
  </si>
  <si>
    <t>HEREDIA / BARVA / SAN PABLO</t>
  </si>
  <si>
    <t>GUANACASTE / NICOYA / SAN ANTONIO</t>
  </si>
  <si>
    <t>PUNTARENAS / ESPARZA / MACACONA</t>
  </si>
  <si>
    <t>SAN JOSE / DESAMPARADOS / SAN JUAN DE DIOS</t>
  </si>
  <si>
    <t>ALAJUELA / GRECIA / SAN JOSE</t>
  </si>
  <si>
    <t>CARTAGO / LA UNION / SAN JUAN</t>
  </si>
  <si>
    <t>HEREDIA / SANTO DOMINGO / SAN MIGUEL</t>
  </si>
  <si>
    <t>GUANACASTE / SANTA CRUZ / VEINTISIETE DE ABRIL</t>
  </si>
  <si>
    <t>PUNTARENAS / BUENOS AIRES / POTRERO GRANDE</t>
  </si>
  <si>
    <t>LIMON / SIQUIRRES / FLORIDA</t>
  </si>
  <si>
    <t>SAN JOSE / PURISCAL / BARBACOAS</t>
  </si>
  <si>
    <t>ALAJUELA / SAN MATEO / JESUS MARIA</t>
  </si>
  <si>
    <t>CARTAGO / JIMENEZ / PEJIBAYE</t>
  </si>
  <si>
    <t>HEREDIA / SANTA BARBARA / SAN JUAN</t>
  </si>
  <si>
    <t>GUANACASTE / BAGACES / MOGOTE</t>
  </si>
  <si>
    <t>PUNTARENAS / MONTES DE ORO / SAN ISIDRO</t>
  </si>
  <si>
    <t>LIMON / TALAMANCA / CAHUITA</t>
  </si>
  <si>
    <t>SAN JOSE / TARRAZU / SAN CARLOS</t>
  </si>
  <si>
    <t>ALAJUELA / ATENAS / MERCEDES</t>
  </si>
  <si>
    <t>CARTAGO / TURRIALBA / PERALTA</t>
  </si>
  <si>
    <t>HEREDIA / SAN RAFAEL / SANTIAGO</t>
  </si>
  <si>
    <t>GUANACASTE / CARRILLO / SARDINAL</t>
  </si>
  <si>
    <t>PUNTARENAS / OSA / SIERPE</t>
  </si>
  <si>
    <t>LIMON / MATINA / CARRANDI</t>
  </si>
  <si>
    <t>SAN JOSE / ASERRI / VUELTA DE JORCO</t>
  </si>
  <si>
    <t>ALAJUELA / NARANJO / SAN JOSE</t>
  </si>
  <si>
    <t>CARTAGO / ALVARADO / CAPELLADES</t>
  </si>
  <si>
    <t>HEREDIA / SAN ISIDRO / CONCEPCION</t>
  </si>
  <si>
    <t>GUANACASTE / CAÑAS / SAN MIGUEL</t>
  </si>
  <si>
    <t>LIMON / GUACIMO / POCORA</t>
  </si>
  <si>
    <t>SAN JOSE / MORA / TABARCIA</t>
  </si>
  <si>
    <t>ALAJUELA / PALMARES / BUENOS AIRES</t>
  </si>
  <si>
    <t>CARTAGO / OREAMUNO / POTRERO CERRADO</t>
  </si>
  <si>
    <t>HEREDIA / BELEN / ASUNCION</t>
  </si>
  <si>
    <t>GUANACASTE / ABANGARES / SAN JUAN</t>
  </si>
  <si>
    <t>PUNTARENAS / GOLFITO / GUAYCARA</t>
  </si>
  <si>
    <t>SAN JOSE / GOICOECHEA / CALLE BLANCOS</t>
  </si>
  <si>
    <t>ALAJUELA / POAS / SAN RAFAEL</t>
  </si>
  <si>
    <t>CARTAGO / EL GUARCO / TOBOSI</t>
  </si>
  <si>
    <t>HEREDIA / FLORES / LLORENTE</t>
  </si>
  <si>
    <t>GUANACASTE / TILARAN / TRONADORA</t>
  </si>
  <si>
    <t>SAN JOSE / SANTA ANA / POZOS</t>
  </si>
  <si>
    <t>GUANACASTE / NANDAYURE / ZAPOTAL</t>
  </si>
  <si>
    <t>SAN JOSE / ALAJUELITA / SAN ANTONIO</t>
  </si>
  <si>
    <t>ALAJUELA / SAN CARLOS / BUENAVISTA</t>
  </si>
  <si>
    <t>PUNTARENAS / CORREDORES / CANOAS</t>
  </si>
  <si>
    <t>SAN JOSE / VASQUEZ DE CORONADO / DULCE NOMBRE DE JESUS</t>
  </si>
  <si>
    <t>SAN JOSE / ACOSTA / PALMICHAL</t>
  </si>
  <si>
    <t>ALAJUELA / SARCHI / TORO AMARILLO</t>
  </si>
  <si>
    <t>SAN JOSE / SAN JOSE / CATEDRAL</t>
  </si>
  <si>
    <t>ALAJUELA / ALAJUELA / SAN ANTONIO</t>
  </si>
  <si>
    <t>CARTAGO / CARTAGO / SAN NICOLAS</t>
  </si>
  <si>
    <t>HEREDIA / HEREDIA / ULLOA</t>
  </si>
  <si>
    <t>GUANACASTE / LIBERIA / NACASCOLO</t>
  </si>
  <si>
    <t>PUNTARENAS / PUNTARENAS / LEPANTO</t>
  </si>
  <si>
    <t>LIMON / LIMON / MATAMA</t>
  </si>
  <si>
    <t>CARTAGO / PARAISO / CACHI</t>
  </si>
  <si>
    <t>HEREDIA / BARVA / SAN ROQUE</t>
  </si>
  <si>
    <t>PUNTARENAS / ESPARZA / SAN RAFAEL</t>
  </si>
  <si>
    <t>LIMON / POCOCI / ROXANA</t>
  </si>
  <si>
    <t>SAN JOSE / DESAMPARADOS / SAN RAFAEL ARRIBA</t>
  </si>
  <si>
    <t>ALAJUELA / GRECIA / SAN ROQUE</t>
  </si>
  <si>
    <t>CARTAGO / LA UNION / SAN RAFAEL</t>
  </si>
  <si>
    <t>HEREDIA / SANTO DOMINGO / PARACITO</t>
  </si>
  <si>
    <t>GUANACASTE / SANTA CRUZ / TEMPATE</t>
  </si>
  <si>
    <t>PUNTARENAS / BUENOS AIRES / BORUCA</t>
  </si>
  <si>
    <t>LIMON / SIQUIRRES / GERMANIA</t>
  </si>
  <si>
    <t>SAN JOSE / PURISCAL / GRIFO ALTO</t>
  </si>
  <si>
    <t>ALAJUELA / SAN MATEO / LABRADOR</t>
  </si>
  <si>
    <t>HEREDIA / SANTA BARBARA / JESUS</t>
  </si>
  <si>
    <t>GUANACASTE / BAGACES / RIO NARANJO</t>
  </si>
  <si>
    <t>LIMON / TALAMANCA / TELIRE</t>
  </si>
  <si>
    <t>ALAJUELA / ATENAS / SAN ISIDRO</t>
  </si>
  <si>
    <t>CARTAGO / TURRIALBA / SANTA CRUZ</t>
  </si>
  <si>
    <t>GUANACASTE / CARRILLO / BELEN</t>
  </si>
  <si>
    <t>PUNTARENAS / OSA / BAHIA BALLENA</t>
  </si>
  <si>
    <t>SAN JOSE / ASERRI / SAN GABRIEL</t>
  </si>
  <si>
    <t>ALAJUELA / NARANJO / CIRRI SUR</t>
  </si>
  <si>
    <t>HEREDIA / SAN ISIDRO / SAN FRANCISCO</t>
  </si>
  <si>
    <t>GUANACASTE / CAÑAS / BEBEDERO</t>
  </si>
  <si>
    <t>LIMON / GUACIMO / RIO JIMENEZ</t>
  </si>
  <si>
    <t>ALAJUELA / PALMARES / SANTIAGO</t>
  </si>
  <si>
    <t>CARTAGO / OREAMUNO / CIPRESES</t>
  </si>
  <si>
    <t>GUANACASTE / ABANGARES / COLORADO</t>
  </si>
  <si>
    <t>PUNTARENAS / GOLFITO / PAVON</t>
  </si>
  <si>
    <t>SAN JOSE / GOICOECHEA / MATA DE PLATANO</t>
  </si>
  <si>
    <t>ALAJUELA / POAS / CARRILLOS</t>
  </si>
  <si>
    <t>CARTAGO / EL GUARCO / PATIO DE AGUA</t>
  </si>
  <si>
    <t>GUANACASTE / TILARAN / SANTA ROSA</t>
  </si>
  <si>
    <t>PUNTARENAS / COTO BRUS / LIMONCITO</t>
  </si>
  <si>
    <t>SAN JOSE / SANTA ANA / URUCA</t>
  </si>
  <si>
    <t>ALAJUELA / OROTINA / COYOLAR</t>
  </si>
  <si>
    <t>GUANACASTE / NANDAYURE / SAN PABLO</t>
  </si>
  <si>
    <t>SAN JOSE / ALAJUELITA / CONCEPCION</t>
  </si>
  <si>
    <t>HEREDIA / SARAPIQUI / LLANURAS DEL GASPAR</t>
  </si>
  <si>
    <t>GUANACASTE / LA CRUZ / SANTA ELENA</t>
  </si>
  <si>
    <t>PUNTARENAS / CORREDORES / LAUREL</t>
  </si>
  <si>
    <t>SAN JOSE / VASQUEZ DE CORONADO / PATALILLO</t>
  </si>
  <si>
    <t>ALAJUELA / ZARCERO / GUADALUPE</t>
  </si>
  <si>
    <t>GUANACASTE / HOJANCHA / HUACAS</t>
  </si>
  <si>
    <t>SAN JOSE / ACOSTA / CANGREJAL</t>
  </si>
  <si>
    <t>ALAJUELA / SARCHI / SAN PEDRO</t>
  </si>
  <si>
    <t>SAN JOSE / SAN JOSE / ZAPOTE</t>
  </si>
  <si>
    <t>ALAJUELA / ALAJUELA / GUACIMA</t>
  </si>
  <si>
    <t>HEREDIA / HEREDIA / VARABLANCA</t>
  </si>
  <si>
    <t>GUANACASTE / LIBERIA / CURUBANDE</t>
  </si>
  <si>
    <t>PUNTARENAS / PUNTARENAS / PAQUERA</t>
  </si>
  <si>
    <t>ALAJUELA / SAN RAMON / PIEDADES SUR</t>
  </si>
  <si>
    <t>CARTAGO / PARAISO / LLANOS DE SANTA LUCIA</t>
  </si>
  <si>
    <t>HEREDIA / BARVA / SANTA LUCIA</t>
  </si>
  <si>
    <t>GUANACASTE / NICOYA / SAMARA</t>
  </si>
  <si>
    <t>PUNTARENAS / ESPARZA / SAN JERONIMO</t>
  </si>
  <si>
    <t>LIMON / POCOCI / CARIARI</t>
  </si>
  <si>
    <t>SAN JOSE / DESAMPARADOS / SAN ANTONIO</t>
  </si>
  <si>
    <t>ALAJUELA / GRECIA / TACARES</t>
  </si>
  <si>
    <t>CARTAGO / LA UNION / CONCEPCION</t>
  </si>
  <si>
    <t>HEREDIA / SANTO DOMINGO / SANTO TOMAS</t>
  </si>
  <si>
    <t>GUANACASTE / SANTA CRUZ / CARTAGENA</t>
  </si>
  <si>
    <t>PUNTARENAS / BUENOS AIRES / PILAS</t>
  </si>
  <si>
    <t>SAN JOSE / PURISCAL / SAN RAFAEL</t>
  </si>
  <si>
    <t>HEREDIA / SANTA BARBARA / SANTO DOMINGO</t>
  </si>
  <si>
    <t>ALAJUELA / ATENAS / CONCEPCION</t>
  </si>
  <si>
    <t>CARTAGO / TURRIALBA / SANTA TERESITA</t>
  </si>
  <si>
    <t>HEREDIA / SAN RAFAEL / CONCEPCION</t>
  </si>
  <si>
    <t>PUNTARENAS / OSA / PIEDRAS BLANCAS</t>
  </si>
  <si>
    <t>SAN JOSE / ASERRI / LEGUA</t>
  </si>
  <si>
    <t>ALAJUELA / NARANJO / SAN JERONIMO</t>
  </si>
  <si>
    <t>GUANACASTE / CAÑAS / POROZAL</t>
  </si>
  <si>
    <t>LIMON / GUACIMO / DUACARI</t>
  </si>
  <si>
    <t>SAN JOSE / MORA / PICAGRES</t>
  </si>
  <si>
    <t>ALAJUELA / PALMARES / CANDELARIA</t>
  </si>
  <si>
    <t>CARTAGO / OREAMUNO / SANTA ROSA</t>
  </si>
  <si>
    <t>SAN JOSE / GOICOECHEA / IPIS</t>
  </si>
  <si>
    <t>GUANACASTE / TILARAN / LIBANO</t>
  </si>
  <si>
    <t>PUNTARENAS / COTO BRUS / PITTIER</t>
  </si>
  <si>
    <t>SAN JOSE / SANTA ANA / PIEDADES</t>
  </si>
  <si>
    <t>GUANACASTE / NANDAYURE / PORVENIR</t>
  </si>
  <si>
    <t>SAN JOSE / ALAJUELITA / SAN FELIPE</t>
  </si>
  <si>
    <t>ALAJUELA / SAN CARLOS / VENECIA</t>
  </si>
  <si>
    <t>HEREDIA / SARAPIQUI / CUREÑA</t>
  </si>
  <si>
    <t>SAN JOSE / VASQUEZ DE CORONADO / CASCAJAL</t>
  </si>
  <si>
    <t>ALAJUELA / ZARCERO / PALMIRA</t>
  </si>
  <si>
    <t>GUANACASTE / HOJANCHA / MATAMBU</t>
  </si>
  <si>
    <t>SAN JOSE / ACOSTA / SABANILLAS</t>
  </si>
  <si>
    <t>ALAJUELA / SARCHI / RODRIGUEZ</t>
  </si>
  <si>
    <t>SAN JOSE / SAN JOSE / SAN FRANCISCO DE DOS RIOS</t>
  </si>
  <si>
    <t>ALAJUELA / ALAJUELA / SAN ISIDRO</t>
  </si>
  <si>
    <t>PUNTARENAS / PUNTARENAS / MANZANILLO</t>
  </si>
  <si>
    <t>ALAJUELA / SAN RAMON / SAN RAFAEL</t>
  </si>
  <si>
    <t>HEREDIA / BARVA / SAN JOSE DE LA MONTAÑA</t>
  </si>
  <si>
    <t>GUANACASTE / NICOYA / NOSARA</t>
  </si>
  <si>
    <t>PUNTARENAS / ESPARZA / CALDERA</t>
  </si>
  <si>
    <t>LIMON / POCOCI / COLORADO</t>
  </si>
  <si>
    <t>SAN JOSE / DESAMPARADOS / FRAILES</t>
  </si>
  <si>
    <t>HEREDIA / SANTO DOMINGO / SANTA ROSA</t>
  </si>
  <si>
    <t>PUNTARENAS / BUENOS AIRES / COLINAS</t>
  </si>
  <si>
    <t>LIMON / SIQUIRRES / ALEGRIA</t>
  </si>
  <si>
    <t>HEREDIA / SANTA BARBARA / PURABA</t>
  </si>
  <si>
    <t>ALAJUELA / ATENAS / SAN JOSE</t>
  </si>
  <si>
    <t>CARTAGO / TURRIALBA / PAVONES</t>
  </si>
  <si>
    <t>PUNTARENAS / OSA / BAHIA DRAKE</t>
  </si>
  <si>
    <t>SAN JOSE / ASERRI / MONTERREY</t>
  </si>
  <si>
    <t>ALAJUELA / NARANJO / SAN JUAN</t>
  </si>
  <si>
    <t>SAN JOSE / MORA / JARIS</t>
  </si>
  <si>
    <t>ALAJUELA / PALMARES / ESQUIPULAS</t>
  </si>
  <si>
    <t>SAN JOSE / GOICOECHEA / RANCHO REDONDO</t>
  </si>
  <si>
    <t>SAN JOSE / SANTA ANA / BRASIL</t>
  </si>
  <si>
    <t>GUANACASTE / NANDAYURE / BEJUCO</t>
  </si>
  <si>
    <t>ALAJUELA / SAN CARLOS / PITAL</t>
  </si>
  <si>
    <t>ALAJUELA / ZARCERO / ZAPOTE</t>
  </si>
  <si>
    <t>SAN JOSE / SAN JOSE / URUCA</t>
  </si>
  <si>
    <t>ALAJUELA / ALAJUELA / SABANILLA</t>
  </si>
  <si>
    <t>CARTAGO / CARTAGO / CORRALILLO</t>
  </si>
  <si>
    <t>PUNTARENAS / PUNTARENAS / GUACIMAL</t>
  </si>
  <si>
    <t>ALAJUELA / SAN RAMON / SAN ISIDRO</t>
  </si>
  <si>
    <t>GUANACASTE / NICOYA / BELEN DE NOSARITA</t>
  </si>
  <si>
    <t>SAN JOSE / DESAMPARADOS / PATARRA</t>
  </si>
  <si>
    <t>ALAJUELA / GRECIA / PUENTE DE PIEDRA</t>
  </si>
  <si>
    <t>CARTAGO / LA UNION / SAN RAMON</t>
  </si>
  <si>
    <t>HEREDIA / SANTO DOMINGO / TURES</t>
  </si>
  <si>
    <t>GUANACASTE / SANTA CRUZ / DIRIA</t>
  </si>
  <si>
    <t>PUNTARENAS / BUENOS AIRES / CHANGUENA</t>
  </si>
  <si>
    <t>LIMON / SIQUIRRES / REVENTAZON</t>
  </si>
  <si>
    <t>SAN JOSE / PURISCAL / DESAMPARADITOS</t>
  </si>
  <si>
    <t>ALAJUELA / ATENAS / SANTA EULALIA</t>
  </si>
  <si>
    <t>CARTAGO / TURRIALBA / TUIS</t>
  </si>
  <si>
    <t>SAN JOSE / ASERRI / SALITRILLOS</t>
  </si>
  <si>
    <t>SAN JOSE / MORA / QUITIRRISI</t>
  </si>
  <si>
    <t>SAN JOSE / GOICOECHEA / PURRAL</t>
  </si>
  <si>
    <t>GUANACASTE / TILARAN / ARENAL</t>
  </si>
  <si>
    <t>ALAJUELA / ZARCERO / BRISAS</t>
  </si>
  <si>
    <t>SAN JOSE / SAN JOSE / MATA REDONDA</t>
  </si>
  <si>
    <t>ALAJUELA / ALAJUELA / SAN RAFAEL</t>
  </si>
  <si>
    <t>CARTAGO / CARTAGO / TIERRA BLANCA</t>
  </si>
  <si>
    <t>PUNTARENAS / PUNTARENAS / BARRANCA</t>
  </si>
  <si>
    <t>ALAJUELA / SAN RAMON / ANGELES</t>
  </si>
  <si>
    <t>SAN JOSE / DESAMPARADOS / SAN CRISTOBAL</t>
  </si>
  <si>
    <t>ALAJUELA / GRECIA / BOLIVAR</t>
  </si>
  <si>
    <t>CARTAGO / LA UNION / RIO AZUL</t>
  </si>
  <si>
    <t>HEREDIA / SANTO DOMINGO / PARA</t>
  </si>
  <si>
    <t>GUANACASTE / SANTA CRUZ / CABO VELAS</t>
  </si>
  <si>
    <t>PUNTARENAS / BUENOS AIRES / BIOLLEY</t>
  </si>
  <si>
    <t>SAN JOSE / PURISCAL / SAN ANTONIO</t>
  </si>
  <si>
    <t>ALAJUELA / ATENAS / ESCOBAL</t>
  </si>
  <si>
    <t>CARTAGO / TURRIALBA / TAYUTIC</t>
  </si>
  <si>
    <t>ALAJUELA / NARANJO / PALMITOS</t>
  </si>
  <si>
    <t>GUANACASTE / TILARAN / CABECERAS</t>
  </si>
  <si>
    <t>SAN JOSE / SAN JOSE / PAVAS</t>
  </si>
  <si>
    <t>ALAJUELA / ALAJUELA / RIO SEGUNDO</t>
  </si>
  <si>
    <t>ALAJUELA / SAN RAMON / ALFARO</t>
  </si>
  <si>
    <t>SAN JOSE / DESAMPARADOS / ROSARIO</t>
  </si>
  <si>
    <t>GUANACASTE / SANTA CRUZ / TAMARINDO</t>
  </si>
  <si>
    <t>PUNTARENAS / BUENOS AIRES / BRUNKA</t>
  </si>
  <si>
    <t>SAN JOSE / PURISCAL / CHIRES</t>
  </si>
  <si>
    <t>CARTAGO / TURRIALBA / SANTA ROSA</t>
  </si>
  <si>
    <t>SAN JOSE / SAN JOSE / HATILLO</t>
  </si>
  <si>
    <t>ALAJUELA / ALAJUELA / DESAMPARADOS</t>
  </si>
  <si>
    <t>CARTAGO / CARTAGO / LLANO GRANDE</t>
  </si>
  <si>
    <t>PUNTARENAS / PUNTARENAS / ISLA DEL COCO</t>
  </si>
  <si>
    <t>ALAJUELA / SAN RAMON / VOLIO</t>
  </si>
  <si>
    <t>SAN JOSE / DESAMPARADOS / DAMAS</t>
  </si>
  <si>
    <t>CARTAGO / TURRIALBA / TRES EQUIS</t>
  </si>
  <si>
    <t>ALAJUELA / SAN CARLOS / VENADO</t>
  </si>
  <si>
    <t>SAN JOSE / SAN JOSE / SAN SEBASTIAN</t>
  </si>
  <si>
    <t>ALAJUELA / ALAJUELA / TURRUCARES</t>
  </si>
  <si>
    <t>CARTAGO / CARTAGO / QUEBRADILLA</t>
  </si>
  <si>
    <t>PUNTARENAS / PUNTARENAS / COBANO</t>
  </si>
  <si>
    <t>ALAJUELA / SAN RAMON / CONCEPCION</t>
  </si>
  <si>
    <t>SAN JOSE / DESAMPARADOS / SAN RAFAEL ABAJO</t>
  </si>
  <si>
    <t>CARTAGO / TURRIALBA / LA ISABEL</t>
  </si>
  <si>
    <t>ALAJUELA / SAN CARLOS / CUTRIS</t>
  </si>
  <si>
    <t>ALAJUELA / ALAJUELA / TAMBOR</t>
  </si>
  <si>
    <t>PUNTARENAS / PUNTARENAS / CHACARITA</t>
  </si>
  <si>
    <t>ALAJUELA / SAN RAMON / ZAPOTAL</t>
  </si>
  <si>
    <t>SAN JOSE / DESAMPARADOS / GRAVILIAS</t>
  </si>
  <si>
    <t>ALAJUELA / SAN CARLOS / MONTERREY</t>
  </si>
  <si>
    <t>ALAJUELA / ALAJUELA / GARITA</t>
  </si>
  <si>
    <t>PUNTARENAS / PUNTARENAS / CHIRA</t>
  </si>
  <si>
    <t>SAN JOSE / DESAMPARADOS / LOS GUIDO</t>
  </si>
  <si>
    <t>ALAJUELA / SAN CARLOS / POCOSOL</t>
  </si>
  <si>
    <t>ALAJUELA / ALAJUELA / SARAPIQUI</t>
  </si>
  <si>
    <t>PUNTARENAS / PUNTARENAS / ACAPULCO</t>
  </si>
  <si>
    <t>ALAJUELA / SAN RAMON / SAN LORENZO</t>
  </si>
  <si>
    <t>PUNTARENAS / PUNTARENAS / EL ROBLE</t>
  </si>
  <si>
    <t>PUNTARENAS / PUNTARENAS / ARANCIBIA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</si>
  <si>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</si>
  <si>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</si>
  <si>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</si>
  <si>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</si>
  <si>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</si>
  <si>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</si>
  <si>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</si>
  <si>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</si>
  <si>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</si>
  <si>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</si>
  <si>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</si>
  <si>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</si>
  <si>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</si>
  <si>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</si>
  <si>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</si>
  <si>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</si>
  <si>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</si>
  <si>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</si>
  <si>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</si>
  <si>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</si>
  <si>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</si>
  <si>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</si>
  <si>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</si>
  <si>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</si>
  <si>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</si>
  <si>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</si>
  <si>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</si>
  <si>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</si>
  <si>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</si>
  <si>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</si>
  <si>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</si>
  <si>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</si>
  <si>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</si>
  <si>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</si>
  <si>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</si>
  <si>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</si>
  <si>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</si>
  <si>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</si>
  <si>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</si>
  <si>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</si>
  <si>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</si>
  <si>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</si>
  <si>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</si>
  <si>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</si>
  <si>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</si>
  <si>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</si>
  <si>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</si>
  <si>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</si>
  <si>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</si>
  <si>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</si>
  <si>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MARIA PIEDRA VALVERDE</t>
  </si>
  <si>
    <t>KEYLIN SANDI ZUMBADO</t>
  </si>
  <si>
    <t>LICEO DE PAVAS</t>
  </si>
  <si>
    <t>DAVID JOHNSON WARD</t>
  </si>
  <si>
    <t>JORGE ANDRES CORDERO AMADOR</t>
  </si>
  <si>
    <t>IPEC MARIA PACHECO</t>
  </si>
  <si>
    <t>ipec.mariapacheco@mep.go.cr</t>
  </si>
  <si>
    <t>UNIDAD PEDAGOGICA EL ROBLE</t>
  </si>
  <si>
    <t>ctp.denicoya@mep.go.cr</t>
  </si>
  <si>
    <t>C.T.P. DE PUNTARENAS</t>
  </si>
  <si>
    <t>COLEGIO DE LIMON</t>
  </si>
  <si>
    <t>ERICK CHEVEZ RODRIGUEZ</t>
  </si>
  <si>
    <t>C.T.P. PADRE ROBERTO EVANS SAUNDERS</t>
  </si>
  <si>
    <t>GUILLERMO ZUÑIGA CERDAS</t>
  </si>
  <si>
    <t>LICEO PACIFICO SUR</t>
  </si>
  <si>
    <t>ctp.natanielariasmurillo@mep.go.cr</t>
  </si>
  <si>
    <t>ADRIAN ALFARO POVEDA</t>
  </si>
  <si>
    <t>COLEGIO JOSE MARIA GUTIERREZ</t>
  </si>
  <si>
    <t>colegio_ricardomorenocanas@mep.go.cr</t>
  </si>
  <si>
    <t>lic.corralillo@mep.go.cr</t>
  </si>
  <si>
    <t>ctp.demansion@mep.go.cr</t>
  </si>
  <si>
    <t>COSTADO OESTE SALON COMUNAL LA MANSION</t>
  </si>
  <si>
    <t>lic.expbilinguedebelen@mep.go.cr</t>
  </si>
  <si>
    <t>C.T.P. DE COPAL</t>
  </si>
  <si>
    <t>MARIA BENITA GOMEZ MORENO</t>
  </si>
  <si>
    <t>HENRY MORALES RAMOS</t>
  </si>
  <si>
    <t>BRAULIO ALBERTO MIRANDA MENDEZ</t>
  </si>
  <si>
    <t>ESTUDIANTES EXTRANJEROS, REFUGIADOS Y SOLICITANTES DE ASILO</t>
  </si>
  <si>
    <t>Extranjeros
(Nacionalidad)</t>
  </si>
  <si>
    <t>Ubicacion1</t>
  </si>
  <si>
    <t>LICEO EXPERIMENTAL BILINGÜE DE BELEN</t>
  </si>
  <si>
    <t>ZONA NORTE-NORTE</t>
  </si>
  <si>
    <t>OJO DE AGUA</t>
  </si>
  <si>
    <t>BRIBRI</t>
  </si>
  <si>
    <t>HANNIA GARRO RODRIGUEZ</t>
  </si>
  <si>
    <t>HENRY RODUIGUEZ MOJICA</t>
  </si>
  <si>
    <t>JASON DAVID CAMPOS VARGAS</t>
  </si>
  <si>
    <t>DE ASEMBIS PURRAL 600 SURESTE</t>
  </si>
  <si>
    <t>ERICK MARTIN CARVAJAL RIVERA</t>
  </si>
  <si>
    <t>LEONARDO SEGURA NUÑEZ</t>
  </si>
  <si>
    <t>GUILBERT ESPINOZA RAMIREZ</t>
  </si>
  <si>
    <t>YORLENI BORBON CAMPOS</t>
  </si>
  <si>
    <t>ctp.upala@mep.go.cr</t>
  </si>
  <si>
    <t>ctp.debuenosaires@mep.go.cr</t>
  </si>
  <si>
    <t>YOJEVET SOLANO CASTRO</t>
  </si>
  <si>
    <t>col.debagaces@mep.go.cr</t>
  </si>
  <si>
    <t>150 S Y 75 E DE LA CRUZ ROJA</t>
  </si>
  <si>
    <t>CARMEN GONZALEZ CHACON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</si>
  <si>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</si>
  <si>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</si>
  <si>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</si>
  <si>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</si>
  <si>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</si>
  <si>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</si>
  <si>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</si>
  <si>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</si>
  <si>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</si>
  <si>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</si>
  <si>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</si>
  <si>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</si>
  <si>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</si>
  <si>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</si>
  <si>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</si>
  <si>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</si>
  <si>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</si>
  <si>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</si>
  <si>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</si>
  <si>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</si>
  <si>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</si>
  <si>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</si>
  <si>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</si>
  <si>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</si>
  <si>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</si>
  <si>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</si>
  <si>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</si>
  <si>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</si>
  <si>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</si>
  <si>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</si>
  <si>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</si>
  <si>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</si>
  <si>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</si>
  <si>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</si>
  <si>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</si>
  <si>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</si>
  <si>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</si>
  <si>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</si>
  <si>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</si>
  <si>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</si>
  <si>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</si>
  <si>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</si>
  <si>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</si>
  <si>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</si>
  <si>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</si>
  <si>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</si>
  <si>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</si>
  <si>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</si>
  <si>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</si>
  <si>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PCD</t>
  </si>
  <si>
    <t>BARRIO LAS LOMAS</t>
  </si>
  <si>
    <t>BARRIO CORAZON DE JESUS</t>
  </si>
  <si>
    <t>PUBLICA</t>
  </si>
  <si>
    <t>JACQUELINE AVILA ROJAS</t>
  </si>
  <si>
    <t>300 M SUR SURESTE DEL BANCO NACIONAL COBANO</t>
  </si>
  <si>
    <t>500 M OESTE DE LOS TRIBUNALES DE JUSTICIA</t>
  </si>
  <si>
    <t>brojas@saintclare.ed.cr</t>
  </si>
  <si>
    <t>HERNAN ARMANDO MASIS CASTRO</t>
  </si>
  <si>
    <t>FRENTE AL DEPOSITO LAS GRAVILIAS</t>
  </si>
  <si>
    <t>MINOR RODRIGUEZ SMITH</t>
  </si>
  <si>
    <t>JORGE PEÑA CORDERO</t>
  </si>
  <si>
    <t>MONICA ULLOA BERMUDEZ</t>
  </si>
  <si>
    <t>RICHARD ZUÑIGA MESEN</t>
  </si>
  <si>
    <t>500 M NORTE Y 300 M OESTE DEL POLIDEPORTIVO</t>
  </si>
  <si>
    <t>DETRAS DE LA PLAZA DE DEPORTES, VALLE AZUL</t>
  </si>
  <si>
    <t>FRANCISCO PIEDRA UREÑA</t>
  </si>
  <si>
    <t>HANNIA AVILA QUIROS</t>
  </si>
  <si>
    <t>EDUARDO ROSALES MEJIA</t>
  </si>
  <si>
    <t>SANDY ALONSO JIMENEZ CASCANTE</t>
  </si>
  <si>
    <t>FRENTE AL HOTEL SUERRE</t>
  </si>
  <si>
    <t>ROBERTO LEVY PORRAS</t>
  </si>
  <si>
    <t>1 KM AL NORTE DE LA FUERZA PUBLICA DE CARIARI</t>
  </si>
  <si>
    <t>ctp.venecia@mep.go.cr</t>
  </si>
  <si>
    <t>KATTIA MADRIGAL GOMEZ</t>
  </si>
  <si>
    <t>ROBERTO CESPEDES MORA</t>
  </si>
  <si>
    <t>300 NORESTE DEL EBAIS SAN RAFAEL</t>
  </si>
  <si>
    <t>800 OESTE DE INCIENSA COSTADO NORTE TERRAMALL</t>
  </si>
  <si>
    <t>DEL CUERPO DE BOMBEROS DE PARAISO 100 M SUR</t>
  </si>
  <si>
    <t>550 M SUR DE LA PLAZA DE DEPORTES</t>
  </si>
  <si>
    <t>JORGE MARIO GONZALEZ MATAMOROS</t>
  </si>
  <si>
    <t>200 ESTE 200 SUR DE LA CLINICA MORENO CAÑAS</t>
  </si>
  <si>
    <t>400 M OESTE, CARRETERA A PUNTA MORALES</t>
  </si>
  <si>
    <t>CHRISTIAN MONDRAGON SOTO</t>
  </si>
  <si>
    <t>JHOVANNY LOAIZA PORRAS</t>
  </si>
  <si>
    <t>JONATHAN FONSECA SALAZAR</t>
  </si>
  <si>
    <t>3 KM ESTE DE ADUANA TICA CAMINO A LA CUESTA</t>
  </si>
  <si>
    <t>CINDY MADRIZ MORAGA</t>
  </si>
  <si>
    <t>AARON CASTILLO NAVARRO</t>
  </si>
  <si>
    <t>CARLOS RETANA LOPEZ</t>
  </si>
  <si>
    <t>100 NORTE DE COOPESANTOS</t>
  </si>
  <si>
    <t>100 NORTE DE LA PLAZA DE DEPORTES</t>
  </si>
  <si>
    <t>Pertenece a:</t>
  </si>
  <si>
    <t>Ubicación (Provincia/Cantón/Distrito):</t>
  </si>
  <si>
    <t>Nombre Director (a):</t>
  </si>
  <si>
    <t>Nombre Supervisor (a):</t>
  </si>
  <si>
    <t>Sellos</t>
  </si>
  <si>
    <t>Teléfono Supervisión:</t>
  </si>
  <si>
    <t>SAN JOSE / PEREZ ZELEDON / SAN ISIDRO DE EL GENERAL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</si>
  <si>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</si>
  <si>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</si>
  <si>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</si>
  <si>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</si>
  <si>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</si>
  <si>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</si>
  <si>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</si>
  <si>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-</t>
  </si>
  <si>
    <t>4230</t>
  </si>
  <si>
    <t>200 M NOROESTE DEL MERCADO DE PARRITA</t>
  </si>
  <si>
    <t>WILFREDO CALDERON VARGAS</t>
  </si>
  <si>
    <t>4278</t>
  </si>
  <si>
    <t>LICEO DE SANTA ANA</t>
  </si>
  <si>
    <t>ILVIN PATRICIA PINEDA HERNANDEZ</t>
  </si>
  <si>
    <t>JESUS ALONSO JIMENEZ DIAZ</t>
  </si>
  <si>
    <t>SUSAN RAQUEL VINDAS MARDRIGAL</t>
  </si>
  <si>
    <t>KENNETH JIMENEZ GONZALEZ</t>
  </si>
  <si>
    <t>ILEANA ARCE CAMPOS</t>
  </si>
  <si>
    <t>KATHERINE CHANTO CERDAS</t>
  </si>
  <si>
    <t>LAYMAN RODRIGUEZ UMAÑA</t>
  </si>
  <si>
    <t>ANDY GARCIA LOPEZ</t>
  </si>
  <si>
    <t>NELSON QUESADA FALLAS</t>
  </si>
  <si>
    <t>ASERRI</t>
  </si>
  <si>
    <t>C.T.P. DE PURISCAL</t>
  </si>
  <si>
    <t>SANTIAGO</t>
  </si>
  <si>
    <t>ORLANDO CHACON ARTAVIA</t>
  </si>
  <si>
    <t>ROBERTO MUÑOZ BEITA</t>
  </si>
  <si>
    <t>500 SUR DEL COLEGIO SANTA FE</t>
  </si>
  <si>
    <t>JOHNNY SANCHEZ SOLANO</t>
  </si>
  <si>
    <t>GERARDO ARIAS SANCHEZ</t>
  </si>
  <si>
    <t>JEFFREY OSVALDO MEJIAS MESEN</t>
  </si>
  <si>
    <t>GONZALO BARAHONA SOLANO</t>
  </si>
  <si>
    <t>AIDA MENDEZ JIMENEZ</t>
  </si>
  <si>
    <t>JACQUELINE BRENES MONTERO</t>
  </si>
  <si>
    <t>25513934/25520207</t>
  </si>
  <si>
    <t>KATTIA ARAYA ARAYA</t>
  </si>
  <si>
    <t>JUAN MARTIN ROJAS GOMEZ</t>
  </si>
  <si>
    <t>ELENA PICADO NARANJO</t>
  </si>
  <si>
    <t>EVELYN QUIROS ARCE</t>
  </si>
  <si>
    <t>ALEJANDRO ROJAS SABORIO</t>
  </si>
  <si>
    <t>ELVIN JIMENEZ LOPEZ</t>
  </si>
  <si>
    <t>LUZ MARY MARIN BRICEÑO</t>
  </si>
  <si>
    <t>YESENIA RUIZ MATARRITA</t>
  </si>
  <si>
    <t>OLGA LIDIA BARRERA GALIANO</t>
  </si>
  <si>
    <t>RODJAN MIGUEL CARRILLO FONSECA</t>
  </si>
  <si>
    <t>YOBAN GAMBOA ZUÑIGA</t>
  </si>
  <si>
    <t>JUAN ANTONIO QUIROS CAMPOS</t>
  </si>
  <si>
    <t>OLMAN SALAZAR UREÑA</t>
  </si>
  <si>
    <t>MARCO TULIO CASTILLO</t>
  </si>
  <si>
    <t>ROSALBA JIMENEZ SISNEROS</t>
  </si>
  <si>
    <t>JOSE EDUARDO GOMEZ MORA</t>
  </si>
  <si>
    <t>LEICEL ARCE CAMPOS</t>
  </si>
  <si>
    <t>ctp.bataam@mep.go.cr</t>
  </si>
  <si>
    <t>GUILLERMO WALESS CAMBEL</t>
  </si>
  <si>
    <t>CAROLINA LAYAN HERNANDEZ</t>
  </si>
  <si>
    <t>LOS COLEGIOS</t>
  </si>
  <si>
    <t>1 KM AL NORTE DEL JUZGADO DE MENOR CUANTIA</t>
  </si>
  <si>
    <t>RIGOBERTO ROMAN GONZALEZ</t>
  </si>
  <si>
    <t>EDGARDO MORALES ROMERO</t>
  </si>
  <si>
    <t>C.T.P. FORTUNA DE BAGACES</t>
  </si>
  <si>
    <t>OSCAR LUIS VILLALOBOS VARGAS</t>
  </si>
  <si>
    <t>DANIEL VARGAS RODRIGUEZ</t>
  </si>
  <si>
    <t>MANUEL CALDERON ESQUIVEL</t>
  </si>
  <si>
    <t>CINTHYA MORA SOLIS</t>
  </si>
  <si>
    <t>LAURA ASTORGA AGUILAR</t>
  </si>
  <si>
    <t>LICEO DE SAN JOSE</t>
  </si>
  <si>
    <t>SAN JOSE, BARRIO MEXICO, AVE 15</t>
  </si>
  <si>
    <t>ERICK VILLALOBOS SALAZAR</t>
  </si>
  <si>
    <t>JENNY VALVERDE OVIEDO</t>
  </si>
  <si>
    <t>NANCY ZUÑIGA MONTERO</t>
  </si>
  <si>
    <t>ALEXANDER JIMENEZ DIAZ</t>
  </si>
  <si>
    <t>HENRY MORA ESPINOZA</t>
  </si>
  <si>
    <t>OLGER SANCHO CHACON</t>
  </si>
  <si>
    <t>col.franciscacarrascojimenez@mep.go.cr</t>
  </si>
  <si>
    <t>ZIANNY SOTO UREÑA</t>
  </si>
  <si>
    <t>LAURA ZUÑIGA VILLALOBOS</t>
  </si>
  <si>
    <t>JOEL QUESADA CAMACHO</t>
  </si>
  <si>
    <t>RICARDO SAENZ BOLAÑOS</t>
  </si>
  <si>
    <t>WALTER CERDAS MONTANO</t>
  </si>
  <si>
    <t>ILSE VERONICA GUTIERREZ ATENCIO</t>
  </si>
  <si>
    <t>DEYLIN ORTEGA GOMEZ</t>
  </si>
  <si>
    <t>ROSSE BERLY GOMEZ CHEVES</t>
  </si>
  <si>
    <t>WILFREDO CASTRO CAMPOS</t>
  </si>
  <si>
    <t>SINDY ARAYA RAMIREZ</t>
  </si>
  <si>
    <t>5485</t>
  </si>
  <si>
    <t>OSCAR LUIS VILLALOBOS</t>
  </si>
  <si>
    <t>COSTADO ESTE DE LA PLAZA DE DEPORTES</t>
  </si>
  <si>
    <t>300 NORTE DE LA IGLESIA CATOLICA-CORRALILLO</t>
  </si>
  <si>
    <t>XIOMARA TORRES JIMENEZ</t>
  </si>
  <si>
    <t>25519478/25916395</t>
  </si>
  <si>
    <t>ANA YANCI ALVARADO ENRIQUEZ</t>
  </si>
  <si>
    <t>MANUEL BALTODANO ENRIQUEZ</t>
  </si>
  <si>
    <t>SUSAN PATRICIA OBANDO PEREZ</t>
  </si>
  <si>
    <t>OLGA MARIA LOPEZ MEDRANO</t>
  </si>
  <si>
    <t>FRENTE AL CEMENTERIO DE MIRAMAR</t>
  </si>
  <si>
    <t>JORGE VEGA VALLEJO</t>
  </si>
  <si>
    <t>VIRGILIO VILLEGAS GONZALEZ</t>
  </si>
  <si>
    <t>ZAIDA ALFARO ESQUIVEL</t>
  </si>
  <si>
    <t>AV. 7, CALLE 2. COSTADO OESTE DE LA ESCUELA RICARDO VARGAS</t>
  </si>
  <si>
    <t>ELENA RIVERA OVARES</t>
  </si>
  <si>
    <t>JAIRO FRANKLIN TAYLOR MATARRITA</t>
  </si>
  <si>
    <t>ROSEMARY SALAZAR MURILLO</t>
  </si>
  <si>
    <t>FRENTE AL BANCO DE COSA RICA EN A FORTUNA</t>
  </si>
  <si>
    <t>IRENE CECILIA RAMIREZ SANCHEZ</t>
  </si>
  <si>
    <t>LUIS ENRIQUE ROJAS OVARES</t>
  </si>
  <si>
    <t>MARVIN JIMENEZ BARBOZA</t>
  </si>
  <si>
    <t>300 M SUROESTE DE LA PANADERIA MUSMANI</t>
  </si>
  <si>
    <t>ALVARO QUESADA ALFARO</t>
  </si>
  <si>
    <t>LUCRECIA AMADOR MEZA</t>
  </si>
  <si>
    <t>PABLO MASIS BONICHE</t>
  </si>
  <si>
    <t>ELIZABETH ELIZONDO RODRIGUEZ</t>
  </si>
  <si>
    <t>GUSTAVO CHAVARRIA SERRANO</t>
  </si>
  <si>
    <t>CRISTINA MARTINEZ CALERO</t>
  </si>
  <si>
    <t>ctp.decopal@mep.go.cr</t>
  </si>
  <si>
    <t>100 M OESTE DE LA ESCUELA BLAS MONTES LEAL DE COPAL</t>
  </si>
  <si>
    <t>GLORIANA ARNAEZ CARRILLO</t>
  </si>
  <si>
    <t>YORLENY PADILLA MATARRITA</t>
  </si>
  <si>
    <t>ALFONSO FORBES SHAW</t>
  </si>
  <si>
    <t>MINOR GERARDO VARELA ROJAS</t>
  </si>
  <si>
    <t>SAN FRANCISCO</t>
  </si>
  <si>
    <t>JOSE CARLOS SANDOVAL GOMEZ</t>
  </si>
  <si>
    <t>ALEX CASAL BERMUDEZ</t>
  </si>
  <si>
    <t>EMILIANO PRADO MARTINEZ</t>
  </si>
  <si>
    <t>6532</t>
  </si>
  <si>
    <t>C.T.P. AMBIENTALISTA ISAIAS RETANA ARIAS</t>
  </si>
  <si>
    <t>ENRRIQUE GAMBOA FALLAS</t>
  </si>
  <si>
    <t>ARIEL EDUARDO MENDEZ MURILLO</t>
  </si>
  <si>
    <t>LUIS ALONSO GAMBOA RAMIREZ</t>
  </si>
  <si>
    <t>SIONY GISSELA ESPINOZA ACEVEDO</t>
  </si>
  <si>
    <t>RITA UGALDE RIVERA</t>
  </si>
  <si>
    <t>RICHARD AVILA HERNANDEZ</t>
  </si>
  <si>
    <t>MARJORIE RODRIGUEZ CARRANZA</t>
  </si>
  <si>
    <t>ADEMAR UGALDE ESPINOZA</t>
  </si>
  <si>
    <t>SUPERVISOR</t>
  </si>
  <si>
    <t>TELEFONO4</t>
  </si>
  <si>
    <t>SAN JOSE / PURISCAL / CANDELARITA</t>
  </si>
  <si>
    <t>ALAJUELA / PALMARES / LA GRANJA</t>
  </si>
  <si>
    <t>ALAJUELA / OROTINA / EL MASTATE</t>
  </si>
  <si>
    <t>HEREDIA / BARVA / PUENTE SALAS</t>
  </si>
  <si>
    <r>
      <t xml:space="preserve">Docentes de Educación Especial
</t>
    </r>
    <r>
      <rPr>
        <i/>
        <sz val="10"/>
        <rFont val="Gentium Basic"/>
      </rPr>
      <t>(Generalista en Educación Especial, Terapia del Lenguaje, otros)</t>
    </r>
  </si>
  <si>
    <r>
      <t xml:space="preserve">De los estudiantes anotados en
Matrícula Inicial, indique los que
</t>
    </r>
    <r>
      <rPr>
        <b/>
        <u/>
        <sz val="11"/>
        <rFont val="Gentium Basic"/>
      </rPr>
      <t>SON ALFABETIZADOS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</si>
  <si>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</si>
  <si>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Otro tipo  </t>
    </r>
    <r>
      <rPr>
        <b/>
        <vertAlign val="superscript"/>
        <sz val="11"/>
        <rFont val="Gentium Basic"/>
      </rPr>
      <t>2/</t>
    </r>
  </si>
  <si>
    <t>PN</t>
  </si>
  <si>
    <t>URBANA</t>
  </si>
  <si>
    <t>SAN SEBASTIAN</t>
  </si>
  <si>
    <t>CENTRAL</t>
  </si>
  <si>
    <t>TEMPLO CATOLICO SAN SEBASTIAN 400 M OESTE Y 200 M SUR</t>
  </si>
  <si>
    <t>22262372</t>
  </si>
  <si>
    <t>MARJORIE BARQUERO GONZALEZ</t>
  </si>
  <si>
    <t>22229137</t>
  </si>
  <si>
    <t>25</t>
  </si>
  <si>
    <t>SANTA ANA</t>
  </si>
  <si>
    <t>URUCA</t>
  </si>
  <si>
    <t>300 M AL OESTE DE LA CRUZ ROJA</t>
  </si>
  <si>
    <t>lic.desantaana@mep.go.cr</t>
  </si>
  <si>
    <t>22822636</t>
  </si>
  <si>
    <t>21005273</t>
  </si>
  <si>
    <t>24</t>
  </si>
  <si>
    <t>GOICOECHEA</t>
  </si>
  <si>
    <t>CALLE BLANCOS</t>
  </si>
  <si>
    <t>22451203</t>
  </si>
  <si>
    <t>GEORGINA JARA LE MAIRE</t>
  </si>
  <si>
    <t>22254561</t>
  </si>
  <si>
    <t>100 OESTE DE LA ENTRADA DEL HOSPITAL PSIQUIATRICO</t>
  </si>
  <si>
    <t>22313700</t>
  </si>
  <si>
    <t>22914842</t>
  </si>
  <si>
    <t>DANIEL FLORES</t>
  </si>
  <si>
    <t>BRUNCA</t>
  </si>
  <si>
    <t>HENRY NAVARRO ZUÑIGA</t>
  </si>
  <si>
    <t>83810524</t>
  </si>
  <si>
    <t>DANILO BRENES NAVARRO</t>
  </si>
  <si>
    <t>27725128</t>
  </si>
  <si>
    <t>OREAMUNO</t>
  </si>
  <si>
    <t>25515483</t>
  </si>
  <si>
    <t>ULLOA</t>
  </si>
  <si>
    <t>22938390</t>
  </si>
  <si>
    <t>22654304</t>
  </si>
  <si>
    <t>GUANACASTE</t>
  </si>
  <si>
    <t>CHOROTEGA</t>
  </si>
  <si>
    <t>FRENTE A OFICINA DEL M A.G. EN EL CAPULIN</t>
  </si>
  <si>
    <t>EDGAR VASQUEZ ESPINOZA</t>
  </si>
  <si>
    <t>71111293</t>
  </si>
  <si>
    <t>85976933</t>
  </si>
  <si>
    <t>20</t>
  </si>
  <si>
    <t>BARRANCA</t>
  </si>
  <si>
    <t>PACIFICO CENTRAL</t>
  </si>
  <si>
    <t>26630274</t>
  </si>
  <si>
    <t>26639730</t>
  </si>
  <si>
    <t>400 M OESTE DEL PLANTEL DEL MOPT</t>
  </si>
  <si>
    <t>21065400</t>
  </si>
  <si>
    <t>24166355</t>
  </si>
  <si>
    <t>OROTINA</t>
  </si>
  <si>
    <t>CRISTIAN G. MIRANDA ALPIZAR</t>
  </si>
  <si>
    <t>24280011</t>
  </si>
  <si>
    <t>HEYNER PEREIRA CHAVES</t>
  </si>
  <si>
    <t>24289926</t>
  </si>
  <si>
    <t>QUESADA</t>
  </si>
  <si>
    <t>HUETAR NORTE</t>
  </si>
  <si>
    <t>ALAJUELITA</t>
  </si>
  <si>
    <t>SAN FELIPE</t>
  </si>
  <si>
    <t>100 M NORTE DE LA FUERZA PUBLICA</t>
  </si>
  <si>
    <t>25311067</t>
  </si>
  <si>
    <t>25567876</t>
  </si>
  <si>
    <t>200 M ESTE DEL CUERPO DE BOMBEROS</t>
  </si>
  <si>
    <t>22597519</t>
  </si>
  <si>
    <t>BENLLY SALAZAR GODINEZ</t>
  </si>
  <si>
    <t>22591833</t>
  </si>
  <si>
    <t>0000</t>
  </si>
  <si>
    <t>LA UNION</t>
  </si>
  <si>
    <t>SAN JUAN</t>
  </si>
  <si>
    <t>800 E Y 200 S DEL WALMART DE CURRIDABAT</t>
  </si>
  <si>
    <t>22789300 Ext.137</t>
  </si>
  <si>
    <t>JENNIFER AYMERICH BOLAÑOS</t>
  </si>
  <si>
    <t>RURAL</t>
  </si>
  <si>
    <t>MATINA</t>
  </si>
  <si>
    <t>HUETAR CARIBE</t>
  </si>
  <si>
    <t>27184052</t>
  </si>
  <si>
    <t>27186207</t>
  </si>
  <si>
    <t>22</t>
  </si>
  <si>
    <t>23</t>
  </si>
  <si>
    <t>OSA</t>
  </si>
  <si>
    <t>PALMAR</t>
  </si>
  <si>
    <t>PALMAR NORTE, FRENTE A CABINAS BRUNKA</t>
  </si>
  <si>
    <t>27866156</t>
  </si>
  <si>
    <t>27866209</t>
  </si>
  <si>
    <t>21</t>
  </si>
  <si>
    <t>GOLFITO</t>
  </si>
  <si>
    <t>COSTADO OESTE DEPOSITO LIBRE COMERCIO GOLFITO</t>
  </si>
  <si>
    <t>27750142</t>
  </si>
  <si>
    <t>27750256</t>
  </si>
  <si>
    <t>COTO BRUS</t>
  </si>
  <si>
    <t>400 M AL NOROESTE DE CORREOS DE COSTA RICA</t>
  </si>
  <si>
    <t>27733125</t>
  </si>
  <si>
    <t>27733387</t>
  </si>
  <si>
    <t>17</t>
  </si>
  <si>
    <t>26855292</t>
  </si>
  <si>
    <t>26864152</t>
  </si>
  <si>
    <t>26</t>
  </si>
  <si>
    <t>POCOCI</t>
  </si>
  <si>
    <t>27100816</t>
  </si>
  <si>
    <t>WILLIAM VEGA DUARTE</t>
  </si>
  <si>
    <t>27111497</t>
  </si>
  <si>
    <t>87829960</t>
  </si>
  <si>
    <t>60484003</t>
  </si>
  <si>
    <t>MONTES DE OCA</t>
  </si>
  <si>
    <t>22242015</t>
  </si>
  <si>
    <t>CRISTIAN CHAVES SEGURA</t>
  </si>
  <si>
    <t>22340456</t>
  </si>
  <si>
    <t>LICEO MIGUEL ARAYA VENEGAS</t>
  </si>
  <si>
    <t>CONTIGUO A LA ESC. PEDRO MURILLO PEREZ</t>
  </si>
  <si>
    <t>lic.miguelarayavenegas@mep.go.cr</t>
  </si>
  <si>
    <t>26686002</t>
  </si>
  <si>
    <t>26692611</t>
  </si>
  <si>
    <t>GRECIA</t>
  </si>
  <si>
    <t>350 M NORESTE DE LOS TRIBUNALES DE JUSTICIA</t>
  </si>
  <si>
    <t>24948490</t>
  </si>
  <si>
    <t>FRANCISCO CORELLA ROJAS</t>
  </si>
  <si>
    <t>24941124</t>
  </si>
  <si>
    <t>400 M NORTE DE LA IGLESIA LA AGONIA</t>
  </si>
  <si>
    <t>24300140</t>
  </si>
  <si>
    <t>24433490</t>
  </si>
  <si>
    <t>600 M AL SUR DE LA IGLESIA LA AGONIA</t>
  </si>
  <si>
    <t>24402424</t>
  </si>
  <si>
    <t>24302389</t>
  </si>
  <si>
    <t>22795206</t>
  </si>
  <si>
    <t>22792767</t>
  </si>
  <si>
    <t>ALTO MURILLO, CANDELARIA</t>
  </si>
  <si>
    <t>22016190</t>
  </si>
  <si>
    <t>24500036</t>
  </si>
  <si>
    <t>HOSPITAL</t>
  </si>
  <si>
    <t>88747419</t>
  </si>
  <si>
    <t>22551257</t>
  </si>
  <si>
    <t>PURRAL</t>
  </si>
  <si>
    <t>DANNY ALEJANDRO FUENTES RAMIREZ</t>
  </si>
  <si>
    <t>88206790</t>
  </si>
  <si>
    <t>22450450</t>
  </si>
  <si>
    <t>PARAISO</t>
  </si>
  <si>
    <t>25744600</t>
  </si>
  <si>
    <t>LUIS FRANCISCO QUESADA MENDEZ</t>
  </si>
  <si>
    <t>200 NORTE DEL PALACIO MUNICIPAL ASERRI CENTRO</t>
  </si>
  <si>
    <t>22300016</t>
  </si>
  <si>
    <t>JUAN CARLOS QUESADA FONSECA</t>
  </si>
  <si>
    <t>WILFREDFO CALDERON VARGAS</t>
  </si>
  <si>
    <t>22300629</t>
  </si>
  <si>
    <t>TIBAS</t>
  </si>
  <si>
    <t>COLIMA</t>
  </si>
  <si>
    <t>22975986</t>
  </si>
  <si>
    <t>BRICEIDA ALVARADO CASTILLERO</t>
  </si>
  <si>
    <t>22310578</t>
  </si>
  <si>
    <t>ACOSTA</t>
  </si>
  <si>
    <t>500 M SUROESTE DEL TEMPLO CATOLICO</t>
  </si>
  <si>
    <t>24102434</t>
  </si>
  <si>
    <t>24107397</t>
  </si>
  <si>
    <t>POAS</t>
  </si>
  <si>
    <t>450 M NORTE DEL TEMPLO CATOLICO</t>
  </si>
  <si>
    <t>24485027</t>
  </si>
  <si>
    <t>RODOLFO SIBAJA SOLIS</t>
  </si>
  <si>
    <t>YANSY ALPIZAR JIMENEZ</t>
  </si>
  <si>
    <t>24485212</t>
  </si>
  <si>
    <t>PUERTO CORTES</t>
  </si>
  <si>
    <t>100 M NORTE DE LA MUNICIPALIDAD DE OSA</t>
  </si>
  <si>
    <t>27864373</t>
  </si>
  <si>
    <t>27869013</t>
  </si>
  <si>
    <t>VASQUEZ DE CORONADO</t>
  </si>
  <si>
    <t>22290285</t>
  </si>
  <si>
    <t>ANDRES BARRANTES MURILLO</t>
  </si>
  <si>
    <t>21012292</t>
  </si>
  <si>
    <t>TARRAZU</t>
  </si>
  <si>
    <t>SAN MARCOS</t>
  </si>
  <si>
    <t>88452525</t>
  </si>
  <si>
    <t>21004869</t>
  </si>
  <si>
    <t>300 M AL ESTE DE LA ESCUELA CENTRAL ATENAS</t>
  </si>
  <si>
    <t>24469001</t>
  </si>
  <si>
    <t>JORGE CALDERON SALGUERO</t>
  </si>
  <si>
    <t>24465922</t>
  </si>
  <si>
    <t>HATILLO</t>
  </si>
  <si>
    <t>22545434</t>
  </si>
  <si>
    <t>22544090</t>
  </si>
  <si>
    <t>ZARCERO</t>
  </si>
  <si>
    <t>24633163</t>
  </si>
  <si>
    <t>OSCAR ARMANDO LOPEZ ROJAS</t>
  </si>
  <si>
    <t>24633545</t>
  </si>
  <si>
    <t>CHIRES</t>
  </si>
  <si>
    <t>87723246</t>
  </si>
  <si>
    <t>27781047</t>
  </si>
  <si>
    <t>24381386</t>
  </si>
  <si>
    <t>LIZ KELLEN ACOSTA ARAYA</t>
  </si>
  <si>
    <t>24302406</t>
  </si>
  <si>
    <t>24332871</t>
  </si>
  <si>
    <t>24434942</t>
  </si>
  <si>
    <t>CORREDORES</t>
  </si>
  <si>
    <t>27321139</t>
  </si>
  <si>
    <t>DEIVIN JOSE RODRIGUEZ RAMIREZ</t>
  </si>
  <si>
    <t>27322287</t>
  </si>
  <si>
    <t>GUACIMO</t>
  </si>
  <si>
    <t>27165048</t>
  </si>
  <si>
    <t>300 M OESTE DEL BANCO NACIONAL DE COSTA RICA</t>
  </si>
  <si>
    <t>89810905</t>
  </si>
  <si>
    <t>26711140</t>
  </si>
  <si>
    <t>JIMENEZ</t>
  </si>
  <si>
    <t>83184183</t>
  </si>
  <si>
    <t>EVELYN ZAMORA HERRERA</t>
  </si>
  <si>
    <t>24591100 Ext.47502/47501</t>
  </si>
  <si>
    <t>LEPANTO</t>
  </si>
  <si>
    <t>83767115</t>
  </si>
  <si>
    <t>86505339</t>
  </si>
  <si>
    <t>SAN RAMON</t>
  </si>
  <si>
    <t>ANGELES</t>
  </si>
  <si>
    <t>24454051</t>
  </si>
  <si>
    <t>24456861</t>
  </si>
  <si>
    <t>PARRITA</t>
  </si>
  <si>
    <t>YORLENI CHAVARRIA RODRIGUEZ</t>
  </si>
  <si>
    <t>60585556</t>
  </si>
  <si>
    <t>GENER JIMENEZ CHAVARRIA</t>
  </si>
  <si>
    <t>27799004</t>
  </si>
  <si>
    <t>GARABITO</t>
  </si>
  <si>
    <t>JACO</t>
  </si>
  <si>
    <t>150 M SUR DE MAXI PALI, CONTIGUO FUERZA P</t>
  </si>
  <si>
    <t>26433694</t>
  </si>
  <si>
    <t>KATTIA VILLALOBOS VALDEZ</t>
  </si>
  <si>
    <t>26377451</t>
  </si>
  <si>
    <t>PATARRA</t>
  </si>
  <si>
    <t>24722726</t>
  </si>
  <si>
    <t>22764262</t>
  </si>
  <si>
    <t>200 M OESTE DEL HOSPITAL SAN VICENTE DE PAUL</t>
  </si>
  <si>
    <t>22607206</t>
  </si>
  <si>
    <t>22604275</t>
  </si>
  <si>
    <t>FLORES</t>
  </si>
  <si>
    <t>SAN JOAQUIN</t>
  </si>
  <si>
    <t>200 M NORTE DE LA MEDICATURA FORENSE</t>
  </si>
  <si>
    <t>22654811</t>
  </si>
  <si>
    <t>22654604</t>
  </si>
  <si>
    <t>ESCAZU</t>
  </si>
  <si>
    <t>40814800</t>
  </si>
  <si>
    <t>22284630</t>
  </si>
  <si>
    <t>SANTO DOMINGO</t>
  </si>
  <si>
    <t>STA. BARBARA,STO DOMINGO COSTADO SUR DE LA PLAZA</t>
  </si>
  <si>
    <t>87343526</t>
  </si>
  <si>
    <t>22694051</t>
  </si>
  <si>
    <t>PUERTO JIMENEZ, 300M SE DE LA BOMBA OSA</t>
  </si>
  <si>
    <t>27355201</t>
  </si>
  <si>
    <t>JESSICA MARITZA DIAZ GOMEZ</t>
  </si>
  <si>
    <t>27355041</t>
  </si>
  <si>
    <t>100 ESTE DEL HOSPITAL UPALA</t>
  </si>
  <si>
    <t>24700081</t>
  </si>
  <si>
    <t>JUAN CARLOS PICADO DELGADO</t>
  </si>
  <si>
    <t>BUENOS AIRES</t>
  </si>
  <si>
    <t>27300045</t>
  </si>
  <si>
    <t>MARIA RAQUEL MENA PINTO</t>
  </si>
  <si>
    <t>BOLIVAR VILLANUEVA VILLALOBOS</t>
  </si>
  <si>
    <t>27300722</t>
  </si>
  <si>
    <t>CARRILLO</t>
  </si>
  <si>
    <t>FILADELFIA</t>
  </si>
  <si>
    <t>26887460</t>
  </si>
  <si>
    <t>PAOLA CRISTINA RAMIREZ BRICEÑO</t>
  </si>
  <si>
    <t>26886206</t>
  </si>
  <si>
    <t>GUAYCARA</t>
  </si>
  <si>
    <t>300 M SUR DEL SERVICENTRO RIO CLARO</t>
  </si>
  <si>
    <t>27899047</t>
  </si>
  <si>
    <t>27899336</t>
  </si>
  <si>
    <t>200 E. CENTRO AGRICOLA, ENT.CASERIO LA FLORA</t>
  </si>
  <si>
    <t>25350309</t>
  </si>
  <si>
    <t>25564673</t>
  </si>
  <si>
    <t>PEJIBAYE</t>
  </si>
  <si>
    <t>25353404</t>
  </si>
  <si>
    <t>25317876</t>
  </si>
  <si>
    <t>50 OESTE Y 175 NORTE DEL GIMNASIO MUNICIPAL</t>
  </si>
  <si>
    <t>HAROL CALVO QUESADA</t>
  </si>
  <si>
    <t>71275651</t>
  </si>
  <si>
    <t>83686016</t>
  </si>
  <si>
    <t>27</t>
  </si>
  <si>
    <t>TALAMANCA</t>
  </si>
  <si>
    <t>BRATSI</t>
  </si>
  <si>
    <t>27510060</t>
  </si>
  <si>
    <t>85747493</t>
  </si>
  <si>
    <t>LAURA CRUZ JIMENEZ</t>
  </si>
  <si>
    <t>25481414</t>
  </si>
  <si>
    <t>GUADALUPE (ARENILLA)</t>
  </si>
  <si>
    <t>25517923</t>
  </si>
  <si>
    <t>PUNTARENAS / QUEPOS / SAVEGRE</t>
  </si>
  <si>
    <t>QUEPOS</t>
  </si>
  <si>
    <t>SAVEGRE</t>
  </si>
  <si>
    <t>83059996</t>
  </si>
  <si>
    <t>CESAR PIMENTEL BATISTA</t>
  </si>
  <si>
    <t>87903430</t>
  </si>
  <si>
    <t>MORAVIA</t>
  </si>
  <si>
    <t>22351336</t>
  </si>
  <si>
    <t>22352880</t>
  </si>
  <si>
    <t>ALAJUELA / SAN CARLOS / AGUAS ZARCAS</t>
  </si>
  <si>
    <t>COSTADO ESTE DEL CEMENTERIO</t>
  </si>
  <si>
    <t>24744189</t>
  </si>
  <si>
    <t>EDWARD ANTONIO SALAZAR CHACON</t>
  </si>
  <si>
    <t>24744058</t>
  </si>
  <si>
    <t>MORA</t>
  </si>
  <si>
    <t>24186271</t>
  </si>
  <si>
    <t>ABRAHAM MONTOYA FERNANDEZ</t>
  </si>
  <si>
    <t>24165218</t>
  </si>
  <si>
    <t>VEINTISIETE DE ABRIL</t>
  </si>
  <si>
    <t>88225182</t>
  </si>
  <si>
    <t>GUSTAVO MUÑOZ CASARES</t>
  </si>
  <si>
    <t>26800655</t>
  </si>
  <si>
    <t>75 M ESTE DE LA AGENCIA DEL ICE</t>
  </si>
  <si>
    <t>26956000</t>
  </si>
  <si>
    <t>MANRIQUE ESPINOZA SOLANO</t>
  </si>
  <si>
    <t>26955509</t>
  </si>
  <si>
    <t>COLON</t>
  </si>
  <si>
    <t>21061700</t>
  </si>
  <si>
    <t>22373980</t>
  </si>
  <si>
    <t>22623025</t>
  </si>
  <si>
    <t>PUNTARENAS / QUEPOS / QUEPOS</t>
  </si>
  <si>
    <t>27772203</t>
  </si>
  <si>
    <t>27740318</t>
  </si>
  <si>
    <t>MOGOTE</t>
  </si>
  <si>
    <t>EL MOGOTE. SALON COMUNAL 600 M NOROESTE</t>
  </si>
  <si>
    <t>BEATRIZ CHAVARRIA CHACON</t>
  </si>
  <si>
    <t>88555775</t>
  </si>
  <si>
    <t>MANSION</t>
  </si>
  <si>
    <t>26591313</t>
  </si>
  <si>
    <t>26853425</t>
  </si>
  <si>
    <t>200 M ESTE Y 200 NORTE DE LA ESC.CARLOS MAROTO</t>
  </si>
  <si>
    <t>lic.deflorencia@mep.go.cr</t>
  </si>
  <si>
    <t>24757006</t>
  </si>
  <si>
    <t>ANA DORIS GONZALEZ GONZALEZ</t>
  </si>
  <si>
    <t>YADIRA QUESADA MURILLO</t>
  </si>
  <si>
    <t>24755008</t>
  </si>
  <si>
    <t>ALVARADO</t>
  </si>
  <si>
    <t>JUAN CARLOS MORA BARAHONA</t>
  </si>
  <si>
    <t>85123456</t>
  </si>
  <si>
    <t>NELSON SANCHEZ CASTRO</t>
  </si>
  <si>
    <t>60588502</t>
  </si>
  <si>
    <t>PUERTO VIEJO</t>
  </si>
  <si>
    <t>800 M NORTE DEL BANCO NACIONAL</t>
  </si>
  <si>
    <t>MARIA JOSE SIRIAS MATARRITA</t>
  </si>
  <si>
    <t>27667246</t>
  </si>
  <si>
    <t>27666283</t>
  </si>
  <si>
    <t>BELEN</t>
  </si>
  <si>
    <t>22390901</t>
  </si>
  <si>
    <t>SIQUIRRES</t>
  </si>
  <si>
    <t>300 M SUR DE CORREOS DE COSTA RICA</t>
  </si>
  <si>
    <t>DEIRY ISABEL LIZANO MORA</t>
  </si>
  <si>
    <t>86982941</t>
  </si>
  <si>
    <t>MARIA PATRICIA HERNANDEZ MOLINA</t>
  </si>
  <si>
    <t>27685436</t>
  </si>
  <si>
    <t>DEL COOPECOMPRO UN KM NORTE</t>
  </si>
  <si>
    <t>VICTORIA EUGENIA ZUÑIGA ZUÑIGA</t>
  </si>
  <si>
    <t>88199555</t>
  </si>
  <si>
    <t>26750475</t>
  </si>
  <si>
    <t>SABALITO</t>
  </si>
  <si>
    <t>600 M SURESTE DE LA TOSTADORA RIO BRUS</t>
  </si>
  <si>
    <t>27840616</t>
  </si>
  <si>
    <t>27840230</t>
  </si>
  <si>
    <t>VENECIA</t>
  </si>
  <si>
    <t>24722182</t>
  </si>
  <si>
    <t>GUATUSO</t>
  </si>
  <si>
    <t>100 M SUR DEL BANCO NACIONAL</t>
  </si>
  <si>
    <t>24640428</t>
  </si>
  <si>
    <t>24640011</t>
  </si>
  <si>
    <t>MONTES DE ORO</t>
  </si>
  <si>
    <t>26399069</t>
  </si>
  <si>
    <t>RODNY ROJAS CAMPOS</t>
  </si>
  <si>
    <t>26399237</t>
  </si>
  <si>
    <t>PALMARES</t>
  </si>
  <si>
    <t>ZARAGOZA</t>
  </si>
  <si>
    <t>100 M SUR DEL BAR Y RESTAURANTE LAS TEJAS</t>
  </si>
  <si>
    <t>24531551</t>
  </si>
  <si>
    <t>KATHERINE MAYELA RAMIREZ GONZALEZ</t>
  </si>
  <si>
    <t>24531403</t>
  </si>
  <si>
    <t>LA CRUZ</t>
  </si>
  <si>
    <t>88672014</t>
  </si>
  <si>
    <t>JOHANNA MARIA AMPIE GUZMAN</t>
  </si>
  <si>
    <t>26799174</t>
  </si>
  <si>
    <t>DE LA CLINICA DR HUGO FONSECA 300 N 300 O 100 N</t>
  </si>
  <si>
    <t>87852727</t>
  </si>
  <si>
    <t>25663041</t>
  </si>
  <si>
    <t>ABANGARES</t>
  </si>
  <si>
    <t>26620246</t>
  </si>
  <si>
    <t>GRICELDA VARGAS SEGURA</t>
  </si>
  <si>
    <t>26620685</t>
  </si>
  <si>
    <t>SARCHI</t>
  </si>
  <si>
    <t>SARCHI NORTE</t>
  </si>
  <si>
    <t>24544012</t>
  </si>
  <si>
    <t>MARCO VINICIO NARANJO SOTO</t>
  </si>
  <si>
    <t>24541063</t>
  </si>
  <si>
    <t>NOSARA</t>
  </si>
  <si>
    <t>83397394</t>
  </si>
  <si>
    <t>26855230</t>
  </si>
  <si>
    <t>400 M SURESTE COOPETRANSASI</t>
  </si>
  <si>
    <t>24495748</t>
  </si>
  <si>
    <t>JACQUELINE ZAMORA VARGAS</t>
  </si>
  <si>
    <t>24303339</t>
  </si>
  <si>
    <t>CORREDOR</t>
  </si>
  <si>
    <t>A UN COSTADO DE LA ESCUELA ALBERTO ECHANDI</t>
  </si>
  <si>
    <t>83456055</t>
  </si>
  <si>
    <t>KATHIA SALAZAR ARROYO</t>
  </si>
  <si>
    <t>21010746</t>
  </si>
  <si>
    <t>SAN LORENZO</t>
  </si>
  <si>
    <t>47005145</t>
  </si>
  <si>
    <t>24680376</t>
  </si>
  <si>
    <t>24799037</t>
  </si>
  <si>
    <t>JULIO MADRIGAL CASTELLANOS</t>
  </si>
  <si>
    <t>EDGAR GARCIA OCON</t>
  </si>
  <si>
    <t>24799162</t>
  </si>
  <si>
    <t>200 M OESTE DEL TEMPLO CATOLICO</t>
  </si>
  <si>
    <t>24171741</t>
  </si>
  <si>
    <t>VERNY BERMUDEZ MONTERO</t>
  </si>
  <si>
    <t>JUANCARLOS BADILLA LEIVA</t>
  </si>
  <si>
    <t>24161444</t>
  </si>
  <si>
    <t>400 M OESTE DEL TEMPLO CATOLICO DE FRAILES</t>
  </si>
  <si>
    <t>25440166</t>
  </si>
  <si>
    <t>FREDDY GAMBOA VILLANEA</t>
  </si>
  <si>
    <t>25480522</t>
  </si>
  <si>
    <t>TAMARINDO</t>
  </si>
  <si>
    <t>800 M OESTE DEL EBAIS</t>
  </si>
  <si>
    <t>26530716</t>
  </si>
  <si>
    <t>EDUARDO MIGUEL VARGAS GOMEZ</t>
  </si>
  <si>
    <t>26410125</t>
  </si>
  <si>
    <t>21007583</t>
  </si>
  <si>
    <t>CHOMES</t>
  </si>
  <si>
    <t>26388136</t>
  </si>
  <si>
    <t>24591100 Ext.33206/44841</t>
  </si>
  <si>
    <t>400 M ESTE DE LA COOPEGUANACASTE</t>
  </si>
  <si>
    <t>89749939</t>
  </si>
  <si>
    <t>83909628</t>
  </si>
  <si>
    <t>21057071</t>
  </si>
  <si>
    <t>26611133</t>
  </si>
  <si>
    <t>GUANACASTE / NICOYA / QUEBRADA HONDA</t>
  </si>
  <si>
    <t>QUEBRADA HONDA</t>
  </si>
  <si>
    <t>CERSAR SOLANO RODRIGUEZ</t>
  </si>
  <si>
    <t>83237997</t>
  </si>
  <si>
    <t>DIRIA</t>
  </si>
  <si>
    <t>300 M SUR DEL SUPER MONTELIMAR</t>
  </si>
  <si>
    <t>26811882</t>
  </si>
  <si>
    <t>INCAPACITADO</t>
  </si>
  <si>
    <t>85975452</t>
  </si>
  <si>
    <t>CURRIDABAT</t>
  </si>
  <si>
    <t>TIRRASES</t>
  </si>
  <si>
    <t>22765536</t>
  </si>
  <si>
    <t>21002108</t>
  </si>
  <si>
    <t>POCOSOL</t>
  </si>
  <si>
    <t>800 M OESTE DEL PARQUE CENTRAL</t>
  </si>
  <si>
    <t>KATTIA CARBALLO GARCIA</t>
  </si>
  <si>
    <t>88272058</t>
  </si>
  <si>
    <t>24777082</t>
  </si>
  <si>
    <t>HORQUETAS</t>
  </si>
  <si>
    <t>300 M E DE LA ESCUELA FINCA II</t>
  </si>
  <si>
    <t>MARIA ISABEL ANCHIA LEON</t>
  </si>
  <si>
    <t>27644116</t>
  </si>
  <si>
    <t>FRANKLIN SOLANO CASTRO</t>
  </si>
  <si>
    <t>27644108</t>
  </si>
  <si>
    <t>SABANILLAS</t>
  </si>
  <si>
    <t>400 M NORTE DEL CEMENTERIO DE SABANAS DE ACOSTA</t>
  </si>
  <si>
    <t>87100050</t>
  </si>
  <si>
    <t>ANDREY FUENTES AZOFEIFA</t>
  </si>
  <si>
    <t>24104951</t>
  </si>
  <si>
    <t>83672831</t>
  </si>
  <si>
    <t>KAREN CALDERON SOLANO</t>
  </si>
  <si>
    <t>24711101</t>
  </si>
  <si>
    <t>LAUREL</t>
  </si>
  <si>
    <t>300 M NOROESTE DE GUARDIA RURAL, FINCA NARANJO</t>
  </si>
  <si>
    <t>YEINY VILLEGAS SOLORZANO</t>
  </si>
  <si>
    <t>87424223</t>
  </si>
  <si>
    <t>88533618</t>
  </si>
  <si>
    <t>MONTEVERDE</t>
  </si>
  <si>
    <t>150 M NORTE DEL CONSEJO MUNICIPAL</t>
  </si>
  <si>
    <t>26455014</t>
  </si>
  <si>
    <t>LUIS RIVERA OVARES</t>
  </si>
  <si>
    <t>26455244</t>
  </si>
  <si>
    <t>88810981</t>
  </si>
  <si>
    <t>24560275</t>
  </si>
  <si>
    <t>88293515</t>
  </si>
  <si>
    <t>26787010</t>
  </si>
  <si>
    <t>26420280</t>
  </si>
  <si>
    <t>IVETH ALVAREZ VILLALOBOS</t>
  </si>
  <si>
    <t>26420211</t>
  </si>
  <si>
    <t>SAN ISIDRO DE EL GENERAL</t>
  </si>
  <si>
    <t>100 M NORTE DEL CRUCE DE PEDREGOSO</t>
  </si>
  <si>
    <t>27714243</t>
  </si>
  <si>
    <t>ARNULFO ALVRADO SEGURA</t>
  </si>
  <si>
    <t>27719646</t>
  </si>
  <si>
    <t>CUTRIS</t>
  </si>
  <si>
    <t>100 M NORESTE DEL LA ESCUELA COOPEVEGA</t>
  </si>
  <si>
    <t>24673033</t>
  </si>
  <si>
    <t>24673035</t>
  </si>
  <si>
    <t>NANDAYURE</t>
  </si>
  <si>
    <t>DEL CEMENTERIO MUNICIPAL 600 M SUR</t>
  </si>
  <si>
    <t>JAVIER JUAREZ ZUNIGA</t>
  </si>
  <si>
    <t>88495890</t>
  </si>
  <si>
    <t>88745417</t>
  </si>
  <si>
    <t>CARIARI</t>
  </si>
  <si>
    <t>83144144</t>
  </si>
  <si>
    <t>89865713</t>
  </si>
  <si>
    <t>HOJANCHA</t>
  </si>
  <si>
    <t>900 M OESTE DE LA ESCUELA VICTORIANO MENA</t>
  </si>
  <si>
    <t>26599045</t>
  </si>
  <si>
    <t>MARIA DE LOS ANGELES GOMEZ ACOSTA</t>
  </si>
  <si>
    <t>63790353</t>
  </si>
  <si>
    <t>PLATANARES</t>
  </si>
  <si>
    <t>27370025</t>
  </si>
  <si>
    <t>27725189</t>
  </si>
  <si>
    <t>300 M NORTE Y 75 M ESTE DEL TEMPLO CATOLICO BOCA DE ARENAL</t>
  </si>
  <si>
    <t>86173326</t>
  </si>
  <si>
    <t>24699197</t>
  </si>
  <si>
    <t>SAN PABLO</t>
  </si>
  <si>
    <t>RICARDO CHACON CHAVARRIA</t>
  </si>
  <si>
    <t>24190180</t>
  </si>
  <si>
    <t>BEJUCO</t>
  </si>
  <si>
    <t>600 NOROESTE DEL RANCHO LOMA CLARA</t>
  </si>
  <si>
    <t>83571226</t>
  </si>
  <si>
    <t>GUILLERMO JUAREZ GARCIA</t>
  </si>
  <si>
    <t>83588453</t>
  </si>
  <si>
    <t>88393491</t>
  </si>
  <si>
    <t>MERCED</t>
  </si>
  <si>
    <t>88116528</t>
  </si>
  <si>
    <t>PITTIER</t>
  </si>
  <si>
    <t>2 KM NOROESTE DE PLAZA FUTBOL FILA NARANJO</t>
  </si>
  <si>
    <t>89607626</t>
  </si>
  <si>
    <t>27848079</t>
  </si>
  <si>
    <t>800 M ESTE DEL CENTRO DE SERVICIO UNO</t>
  </si>
  <si>
    <t>24733037</t>
  </si>
  <si>
    <t>JUAN CARLOS BRENES ESQUIVEL</t>
  </si>
  <si>
    <t>MARIA DE LOS ANGELES SOLIS ALVARADO</t>
  </si>
  <si>
    <t>24733118</t>
  </si>
  <si>
    <t>02790</t>
  </si>
  <si>
    <t>7039</t>
  </si>
  <si>
    <t>COLEGIO ING. ALEJANDRO QUESADA RAMIREZ</t>
  </si>
  <si>
    <t>CONCEPCION</t>
  </si>
  <si>
    <t>LOS ANGELES</t>
  </si>
  <si>
    <t>1KM NOROESTE DE LA AGENCIA POLICIAL</t>
  </si>
  <si>
    <t>col.alejandroquesaramirez@mep.go.cr</t>
  </si>
  <si>
    <t>22785780</t>
  </si>
  <si>
    <t>REBECA MOLINA LOBO</t>
  </si>
  <si>
    <t>00290</t>
  </si>
  <si>
    <t>02791</t>
  </si>
  <si>
    <t>7030</t>
  </si>
  <si>
    <t>EXPERIMENTAL BILINGÜE DE NUEVO ARENAL</t>
  </si>
  <si>
    <t>ARENAL</t>
  </si>
  <si>
    <t>NUEVO ARENAL</t>
  </si>
  <si>
    <t>CONTIGUO A LA FUERZA PUBLICA DE NUEVO ARENAL</t>
  </si>
  <si>
    <t>lic.expbilinguenuevoarenal@mep.go.cr</t>
  </si>
  <si>
    <t>OSCAR ORIAS SILVA</t>
  </si>
  <si>
    <t>113200735</t>
  </si>
  <si>
    <t>ROSSE BERLY CHEVEZ GOMEZ</t>
  </si>
  <si>
    <t>88619951</t>
  </si>
  <si>
    <t>02792</t>
  </si>
  <si>
    <t>7037</t>
  </si>
  <si>
    <t>LICEO ISLA DE CHIRA</t>
  </si>
  <si>
    <t>CHIRA</t>
  </si>
  <si>
    <t>JICARO</t>
  </si>
  <si>
    <t>FRENTE AL SUPERMERCADO MALIBU</t>
  </si>
  <si>
    <t>lic.isladechira@mep.go.cr</t>
  </si>
  <si>
    <t>EDUARDO CASTILLO ROJAS</t>
  </si>
  <si>
    <t>89539374</t>
  </si>
  <si>
    <t>JAIRO TAYLOR MATARRITA</t>
  </si>
  <si>
    <t>25591100</t>
  </si>
  <si>
    <t>00292</t>
  </si>
  <si>
    <t>NCODINS</t>
  </si>
  <si>
    <t>COD_SABER</t>
  </si>
  <si>
    <t>DIREG</t>
  </si>
  <si>
    <t>CIRCUITO</t>
  </si>
  <si>
    <t>ORDEN</t>
  </si>
  <si>
    <t>NIVEL</t>
  </si>
  <si>
    <t>NIVEL-2</t>
  </si>
  <si>
    <t>DEPENDENCIA</t>
  </si>
  <si>
    <t>ZONA</t>
  </si>
  <si>
    <t>ZONA1</t>
  </si>
  <si>
    <t>PRCADI</t>
  </si>
  <si>
    <t>UBICACION</t>
  </si>
  <si>
    <t>NOM_MIDE</t>
  </si>
  <si>
    <t>EMAIL</t>
  </si>
  <si>
    <t>TELEFONO1</t>
  </si>
  <si>
    <t>TELEFONO2</t>
  </si>
  <si>
    <t>TELEFONO3</t>
  </si>
  <si>
    <t>CENSO ESCOLAR 2026 -- INFORME INICIAL</t>
  </si>
  <si>
    <t>Renombre este archivo Excel como se indica seguidamente:</t>
  </si>
  <si>
    <t>Centro Educativo:</t>
  </si>
  <si>
    <t>Código_DAE:</t>
  </si>
  <si>
    <t>Código Saber:</t>
  </si>
  <si>
    <t>Teléfono contacto Director (a):</t>
  </si>
  <si>
    <t>Firma Director (a)</t>
  </si>
  <si>
    <t>Firma Supervisor (a)</t>
  </si>
  <si>
    <t>EL CURSO LECTIVO 2026, PLAN NACIONAL</t>
  </si>
  <si>
    <t>(En este cuadro debe considerarse a cada funcionario una sola vez)</t>
  </si>
  <si>
    <t>PERSONAL TOTAL QUE SE PRESENTA AL CENTRO EDUCATIVO PARA ATENDER A LOS ESTUDIANTES DEL PLAN NACIONAL</t>
  </si>
  <si>
    <t>(En este cuadro debe considerarse a cada funcionario, tantas veces como cargos tenga)</t>
  </si>
  <si>
    <t>(#)</t>
  </si>
  <si>
    <t>2.00041</t>
  </si>
  <si>
    <t>104029-00</t>
  </si>
  <si>
    <t>2.00058</t>
  </si>
  <si>
    <t>104197-00</t>
  </si>
  <si>
    <t>2.00084</t>
  </si>
  <si>
    <t>104035-00</t>
  </si>
  <si>
    <t>2.00085</t>
  </si>
  <si>
    <t>104208-00</t>
  </si>
  <si>
    <t>2.00129</t>
  </si>
  <si>
    <t>104116-00</t>
  </si>
  <si>
    <t>2.00147</t>
  </si>
  <si>
    <t>104232-00</t>
  </si>
  <si>
    <t>2.00171</t>
  </si>
  <si>
    <t>104234-00</t>
  </si>
  <si>
    <t>2.00182</t>
  </si>
  <si>
    <t>104249-00</t>
  </si>
  <si>
    <t>2.00202</t>
  </si>
  <si>
    <t>104205-00</t>
  </si>
  <si>
    <t>2.00203</t>
  </si>
  <si>
    <t>104214-00</t>
  </si>
  <si>
    <t>2.00207</t>
  </si>
  <si>
    <t>104098-00</t>
  </si>
  <si>
    <t>2.00212</t>
  </si>
  <si>
    <t>104243-00</t>
  </si>
  <si>
    <t>2.00216</t>
  </si>
  <si>
    <t>104031-00</t>
  </si>
  <si>
    <t>2.00232</t>
  </si>
  <si>
    <t>104229-00</t>
  </si>
  <si>
    <t>2.00242</t>
  </si>
  <si>
    <t>104415-00</t>
  </si>
  <si>
    <t>2.00243</t>
  </si>
  <si>
    <t>200327-00</t>
  </si>
  <si>
    <t>2.00272</t>
  </si>
  <si>
    <t>104261-00</t>
  </si>
  <si>
    <t>2.00280</t>
  </si>
  <si>
    <t>104253-00</t>
  </si>
  <si>
    <t>2.00282</t>
  </si>
  <si>
    <t>104254-00</t>
  </si>
  <si>
    <t>2.00283</t>
  </si>
  <si>
    <t>104255-00</t>
  </si>
  <si>
    <t>2.00285</t>
  </si>
  <si>
    <t>104238-00</t>
  </si>
  <si>
    <t>2.00291</t>
  </si>
  <si>
    <t>104266-00</t>
  </si>
  <si>
    <t>2.00306</t>
  </si>
  <si>
    <t>104180-00</t>
  </si>
  <si>
    <t>2.00344</t>
  </si>
  <si>
    <t>104032-00</t>
  </si>
  <si>
    <t>2.00358</t>
  </si>
  <si>
    <t>104158-00</t>
  </si>
  <si>
    <t>2.00366</t>
  </si>
  <si>
    <t>104075-00</t>
  </si>
  <si>
    <t>2.00375</t>
  </si>
  <si>
    <t>105098-00</t>
  </si>
  <si>
    <t>2.00413</t>
  </si>
  <si>
    <t>200221-00</t>
  </si>
  <si>
    <t>2.00414</t>
  </si>
  <si>
    <t>104422-00</t>
  </si>
  <si>
    <t>2.00415</t>
  </si>
  <si>
    <t>104620-00</t>
  </si>
  <si>
    <t>2.00417</t>
  </si>
  <si>
    <t>104013-00</t>
  </si>
  <si>
    <t>2.00419</t>
  </si>
  <si>
    <t>104999-00</t>
  </si>
  <si>
    <t>2.00420</t>
  </si>
  <si>
    <t>104105-00</t>
  </si>
  <si>
    <t>2.00423</t>
  </si>
  <si>
    <t>104050-00</t>
  </si>
  <si>
    <t>2.00425</t>
  </si>
  <si>
    <t>104037-00</t>
  </si>
  <si>
    <t>2.00433</t>
  </si>
  <si>
    <t>104204-00</t>
  </si>
  <si>
    <t>2.00438</t>
  </si>
  <si>
    <t>104076-00</t>
  </si>
  <si>
    <t>2.00446</t>
  </si>
  <si>
    <t>104171-00</t>
  </si>
  <si>
    <t>2.00461</t>
  </si>
  <si>
    <t>104024-00</t>
  </si>
  <si>
    <t>2.00474</t>
  </si>
  <si>
    <t>104108-00</t>
  </si>
  <si>
    <t>2.00478</t>
  </si>
  <si>
    <t>104074-00</t>
  </si>
  <si>
    <t>2.00494</t>
  </si>
  <si>
    <t>104026-00</t>
  </si>
  <si>
    <t>2.00508</t>
  </si>
  <si>
    <t>104093-00</t>
  </si>
  <si>
    <t>2.00540</t>
  </si>
  <si>
    <t>104207-00</t>
  </si>
  <si>
    <t>2.00567</t>
  </si>
  <si>
    <t>104072-00</t>
  </si>
  <si>
    <t>2.00569</t>
  </si>
  <si>
    <t>104079-00</t>
  </si>
  <si>
    <t>2.00570</t>
  </si>
  <si>
    <t>104258-00</t>
  </si>
  <si>
    <t>2.00572</t>
  </si>
  <si>
    <t>104267-00</t>
  </si>
  <si>
    <t>2.00575</t>
  </si>
  <si>
    <t>104235-00</t>
  </si>
  <si>
    <t>2.00578</t>
  </si>
  <si>
    <t>104119-00</t>
  </si>
  <si>
    <t>2.00628</t>
  </si>
  <si>
    <t>104248-00</t>
  </si>
  <si>
    <t>2.00635</t>
  </si>
  <si>
    <t>104086-00</t>
  </si>
  <si>
    <t>2.00741</t>
  </si>
  <si>
    <t>104269-00</t>
  </si>
  <si>
    <t>2.00742</t>
  </si>
  <si>
    <t>104268-00</t>
  </si>
  <si>
    <t>2.00745</t>
  </si>
  <si>
    <t>104998-00</t>
  </si>
  <si>
    <t>2.00787</t>
  </si>
  <si>
    <t>104133-00</t>
  </si>
  <si>
    <t>2.00788</t>
  </si>
  <si>
    <t>104230-00</t>
  </si>
  <si>
    <t>2.00813</t>
  </si>
  <si>
    <t>104023-00</t>
  </si>
  <si>
    <t>2.00818</t>
  </si>
  <si>
    <t>104136-00</t>
  </si>
  <si>
    <t>2.00821</t>
  </si>
  <si>
    <t>104259-00</t>
  </si>
  <si>
    <t>2.00822</t>
  </si>
  <si>
    <t>104271-00</t>
  </si>
  <si>
    <t>2.00826</t>
  </si>
  <si>
    <t>104212-00</t>
  </si>
  <si>
    <t>2.00827</t>
  </si>
  <si>
    <t>104241-00</t>
  </si>
  <si>
    <t>2.00832</t>
  </si>
  <si>
    <t>104257-00</t>
  </si>
  <si>
    <t>2.00833</t>
  </si>
  <si>
    <t>104120-00</t>
  </si>
  <si>
    <t>2.00834</t>
  </si>
  <si>
    <t>104124-00</t>
  </si>
  <si>
    <t>2.00835</t>
  </si>
  <si>
    <t>104148-00</t>
  </si>
  <si>
    <t>2.00837</t>
  </si>
  <si>
    <t>104262-00</t>
  </si>
  <si>
    <t>2.00838</t>
  </si>
  <si>
    <t>104112-00</t>
  </si>
  <si>
    <t>2.00839</t>
  </si>
  <si>
    <t>104113-00</t>
  </si>
  <si>
    <t>2.00841</t>
  </si>
  <si>
    <t>104270-00</t>
  </si>
  <si>
    <t>2.00842</t>
  </si>
  <si>
    <t>104020-00</t>
  </si>
  <si>
    <t>2.00843</t>
  </si>
  <si>
    <t>104218-00</t>
  </si>
  <si>
    <t>2.00844</t>
  </si>
  <si>
    <t>104057-00</t>
  </si>
  <si>
    <t>2.00896</t>
  </si>
  <si>
    <t>104242-00</t>
  </si>
  <si>
    <t>2.00926</t>
  </si>
  <si>
    <t>104157-00</t>
  </si>
  <si>
    <t>2.01111</t>
  </si>
  <si>
    <t>104055-00</t>
  </si>
  <si>
    <t>2.01113</t>
  </si>
  <si>
    <t>104419-00</t>
  </si>
  <si>
    <t>2.01124</t>
  </si>
  <si>
    <t>104662-00</t>
  </si>
  <si>
    <t>2.01168</t>
  </si>
  <si>
    <t>104144-00</t>
  </si>
  <si>
    <t>2.01171</t>
  </si>
  <si>
    <t>104239-00</t>
  </si>
  <si>
    <t>2.01177</t>
  </si>
  <si>
    <t>104095-00</t>
  </si>
  <si>
    <t>2.01178</t>
  </si>
  <si>
    <t>104226-00</t>
  </si>
  <si>
    <t>2.01179</t>
  </si>
  <si>
    <t>104047-00</t>
  </si>
  <si>
    <t>2.01181</t>
  </si>
  <si>
    <t>104233-00</t>
  </si>
  <si>
    <t>2.01182</t>
  </si>
  <si>
    <t>104135-00</t>
  </si>
  <si>
    <t>2.01183</t>
  </si>
  <si>
    <t>104265-00</t>
  </si>
  <si>
    <t>2.01247</t>
  </si>
  <si>
    <t>104245-00</t>
  </si>
  <si>
    <t>2.01248</t>
  </si>
  <si>
    <t>104256-00</t>
  </si>
  <si>
    <t>2.01251</t>
  </si>
  <si>
    <t>104220-00</t>
  </si>
  <si>
    <t>2.01252</t>
  </si>
  <si>
    <t>104223-00</t>
  </si>
  <si>
    <t>2.01617</t>
  </si>
  <si>
    <t>104165-00</t>
  </si>
  <si>
    <t>2.01618</t>
  </si>
  <si>
    <t>104092-00</t>
  </si>
  <si>
    <t>2.01637</t>
  </si>
  <si>
    <t>105037-00</t>
  </si>
  <si>
    <t>2.01655</t>
  </si>
  <si>
    <t>104138-00</t>
  </si>
  <si>
    <t>2.01718</t>
  </si>
  <si>
    <t>104247-00</t>
  </si>
  <si>
    <t>2.01719</t>
  </si>
  <si>
    <t>104217-00</t>
  </si>
  <si>
    <t>2.01720</t>
  </si>
  <si>
    <t>104151-00</t>
  </si>
  <si>
    <t>2.01726</t>
  </si>
  <si>
    <t>104991-00</t>
  </si>
  <si>
    <t>2.01812</t>
  </si>
  <si>
    <t>104172-00</t>
  </si>
  <si>
    <t>2.01852</t>
  </si>
  <si>
    <t>104090-00</t>
  </si>
  <si>
    <t>2.01871</t>
  </si>
  <si>
    <t>104221-00</t>
  </si>
  <si>
    <t>2.01939</t>
  </si>
  <si>
    <t>104724-00</t>
  </si>
  <si>
    <t>2.01988</t>
  </si>
  <si>
    <t>104051-00</t>
  </si>
  <si>
    <t>2.02017</t>
  </si>
  <si>
    <t>104420-00</t>
  </si>
  <si>
    <t>2.02043</t>
  </si>
  <si>
    <t>104250-00</t>
  </si>
  <si>
    <t>2.02048</t>
  </si>
  <si>
    <t>104168-00</t>
  </si>
  <si>
    <t>2.02070</t>
  </si>
  <si>
    <t>104246-00</t>
  </si>
  <si>
    <t>2.02107</t>
  </si>
  <si>
    <t>104163-00</t>
  </si>
  <si>
    <t>2.02108</t>
  </si>
  <si>
    <t>105055-00</t>
  </si>
  <si>
    <t>2.02136</t>
  </si>
  <si>
    <t>104244-00</t>
  </si>
  <si>
    <t>2.02185</t>
  </si>
  <si>
    <t>104775-00</t>
  </si>
  <si>
    <t>2.02225</t>
  </si>
  <si>
    <t>104224-00</t>
  </si>
  <si>
    <t>2.02264</t>
  </si>
  <si>
    <t>104139-00</t>
  </si>
  <si>
    <t>2.02335</t>
  </si>
  <si>
    <t>104053-00</t>
  </si>
  <si>
    <t>2.02340</t>
  </si>
  <si>
    <t>104219-00</t>
  </si>
  <si>
    <t>2.02367</t>
  </si>
  <si>
    <t>104808-00</t>
  </si>
  <si>
    <t>2.02392</t>
  </si>
  <si>
    <t>104252-00</t>
  </si>
  <si>
    <t>2.02396</t>
  </si>
  <si>
    <t>104216-00</t>
  </si>
  <si>
    <t>2.02422</t>
  </si>
  <si>
    <t>104160-00</t>
  </si>
  <si>
    <t>2.02430</t>
  </si>
  <si>
    <t>104251-00</t>
  </si>
  <si>
    <t>2.02441</t>
  </si>
  <si>
    <t>105003-00</t>
  </si>
  <si>
    <t>2.02461</t>
  </si>
  <si>
    <t>104475-00</t>
  </si>
  <si>
    <t>2.02473</t>
  </si>
  <si>
    <t>104236-00</t>
  </si>
  <si>
    <t>2.02484</t>
  </si>
  <si>
    <t>104187-00</t>
  </si>
  <si>
    <t>2.02511</t>
  </si>
  <si>
    <t>104237-00</t>
  </si>
  <si>
    <t>2.02559</t>
  </si>
  <si>
    <t>104209-00</t>
  </si>
  <si>
    <t>2.02565</t>
  </si>
  <si>
    <t>104539-00</t>
  </si>
  <si>
    <t>2.02621</t>
  </si>
  <si>
    <t>104206-00</t>
  </si>
  <si>
    <t>2.02658</t>
  </si>
  <si>
    <t>104153-00</t>
  </si>
  <si>
    <t>2.02659</t>
  </si>
  <si>
    <t>104240-00</t>
  </si>
  <si>
    <t>2.02782</t>
  </si>
  <si>
    <t>104012-00</t>
  </si>
  <si>
    <t>2.02784</t>
  </si>
  <si>
    <t>105035-00</t>
  </si>
  <si>
    <t>2.02785</t>
  </si>
  <si>
    <t>104222-00</t>
  </si>
  <si>
    <t>2.02790</t>
  </si>
  <si>
    <t>104114-00</t>
  </si>
  <si>
    <t>2.02791</t>
  </si>
  <si>
    <t>104161-00</t>
  </si>
  <si>
    <t>2.02792</t>
  </si>
  <si>
    <t>104169-00</t>
  </si>
  <si>
    <t>NOMBRE2</t>
  </si>
  <si>
    <t>4847</t>
  </si>
  <si>
    <t>00004</t>
  </si>
  <si>
    <t>Columna1</t>
  </si>
  <si>
    <t>LICEO ALAJUELITA</t>
  </si>
  <si>
    <t>C.T.P. DE JICARAL</t>
  </si>
  <si>
    <t>C.T.P. GUACIMO</t>
  </si>
  <si>
    <t>COLEGIO DE GRAVILIAS</t>
  </si>
  <si>
    <t>LICEO DE PARAISO</t>
  </si>
  <si>
    <t>C.T.P. MAXIMO QUESADA PICADO</t>
  </si>
  <si>
    <t>LICEO ING. MANUEL BENAVIDES RODRIGUEZ</t>
  </si>
  <si>
    <t>C.T.P. DE CARTAGENA</t>
  </si>
  <si>
    <t>COLEGIO VALLE AZUL</t>
  </si>
  <si>
    <t>LICEO VILLARREAL</t>
  </si>
  <si>
    <t>LICEO DIURNO JOSE MARTI</t>
  </si>
  <si>
    <t>NPERTENE</t>
  </si>
  <si>
    <t>2.00064</t>
  </si>
  <si>
    <t>2.00204</t>
  </si>
  <si>
    <t>2.00053</t>
  </si>
  <si>
    <t>2.00031</t>
  </si>
  <si>
    <t>2.00056</t>
  </si>
  <si>
    <t>2.00074</t>
  </si>
  <si>
    <t>2.00057</t>
  </si>
  <si>
    <t>2.00026</t>
  </si>
  <si>
    <t>2.00937</t>
  </si>
  <si>
    <t>2.00006</t>
  </si>
  <si>
    <t>2.00268</t>
  </si>
  <si>
    <t>2.00028</t>
  </si>
  <si>
    <t>2.00060</t>
  </si>
  <si>
    <t>2.00048</t>
  </si>
  <si>
    <t>2.00045</t>
  </si>
  <si>
    <t>2.00082</t>
  </si>
  <si>
    <t>2.00193</t>
  </si>
  <si>
    <t>2.00109</t>
  </si>
  <si>
    <t>2.00110</t>
  </si>
  <si>
    <t>2.00104</t>
  </si>
  <si>
    <t>2.00088</t>
  </si>
  <si>
    <t>2.00106</t>
  </si>
  <si>
    <t>2.00120</t>
  </si>
  <si>
    <t>2.00421</t>
  </si>
  <si>
    <t>2.00113</t>
  </si>
  <si>
    <t>2.00139</t>
  </si>
  <si>
    <t>2.00134</t>
  </si>
  <si>
    <t>2.00047</t>
  </si>
  <si>
    <t>2.00137</t>
  </si>
  <si>
    <t>2.00148</t>
  </si>
  <si>
    <t>2.00153</t>
  </si>
  <si>
    <t>2.00162</t>
  </si>
  <si>
    <t>2.00165</t>
  </si>
  <si>
    <t>2.00170</t>
  </si>
  <si>
    <t>2.00176</t>
  </si>
  <si>
    <t>2.00178</t>
  </si>
  <si>
    <t>2.00592</t>
  </si>
  <si>
    <t>2.00187</t>
  </si>
  <si>
    <t>2.00189</t>
  </si>
  <si>
    <t>2.00188</t>
  </si>
  <si>
    <t>2.00196</t>
  </si>
  <si>
    <t>2.00199</t>
  </si>
  <si>
    <t>2.00206</t>
  </si>
  <si>
    <t>2.00200</t>
  </si>
  <si>
    <t>2.00211</t>
  </si>
  <si>
    <t>2.00215</t>
  </si>
  <si>
    <t>2.00213</t>
  </si>
  <si>
    <t>2.00214</t>
  </si>
  <si>
    <t>2.00526</t>
  </si>
  <si>
    <t>2.00175</t>
  </si>
  <si>
    <t>2.00094</t>
  </si>
  <si>
    <t>2.00035</t>
  </si>
  <si>
    <t>2.00411</t>
  </si>
  <si>
    <t>2.00133</t>
  </si>
  <si>
    <t>2.00333</t>
  </si>
  <si>
    <t>2.00135</t>
  </si>
  <si>
    <t>2.00003</t>
  </si>
  <si>
    <t>2.00034</t>
  </si>
  <si>
    <t>2.00936</t>
  </si>
  <si>
    <t>2.00050</t>
  </si>
  <si>
    <t>2.00076</t>
  </si>
  <si>
    <t>2.00046</t>
  </si>
  <si>
    <t>2.00083</t>
  </si>
  <si>
    <t>2.00115</t>
  </si>
  <si>
    <t>2.00395</t>
  </si>
  <si>
    <t>2.00220</t>
  </si>
  <si>
    <t>2.00142</t>
  </si>
  <si>
    <t>2.00544</t>
  </si>
  <si>
    <t>2.00172</t>
  </si>
  <si>
    <t>2.00180</t>
  </si>
  <si>
    <t>2.00238</t>
  </si>
  <si>
    <t>2.00122</t>
  </si>
  <si>
    <t>2.00068</t>
  </si>
  <si>
    <t>2.00501</t>
  </si>
  <si>
    <t>2.00460</t>
  </si>
  <si>
    <t>2.00174</t>
  </si>
  <si>
    <t>2.00286</t>
  </si>
  <si>
    <t>2.00373</t>
  </si>
  <si>
    <t>2.00378</t>
  </si>
  <si>
    <t>2.00198</t>
  </si>
  <si>
    <t>2.00394</t>
  </si>
  <si>
    <t>2.00201</t>
  </si>
  <si>
    <t>2.00167</t>
  </si>
  <si>
    <t>2.00040</t>
  </si>
  <si>
    <t>2.01011</t>
  </si>
  <si>
    <t>2.00194</t>
  </si>
  <si>
    <t>2.00124</t>
  </si>
  <si>
    <t>2.00116</t>
  </si>
  <si>
    <t>2.00138</t>
  </si>
  <si>
    <t>2.00159</t>
  </si>
  <si>
    <t>2.00123</t>
  </si>
  <si>
    <t>2.00288</t>
  </si>
  <si>
    <t>2.00197</t>
  </si>
  <si>
    <t>2.00118</t>
  </si>
  <si>
    <t>2.00119</t>
  </si>
  <si>
    <t>2.00205</t>
  </si>
  <si>
    <t>2.00244</t>
  </si>
  <si>
    <t>2.00920</t>
  </si>
  <si>
    <t>2.00121</t>
  </si>
  <si>
    <t>2.00156</t>
  </si>
  <si>
    <t>2.00689</t>
  </si>
  <si>
    <t>2.00365</t>
  </si>
  <si>
    <t>2.00270</t>
  </si>
  <si>
    <t>2.00791</t>
  </si>
  <si>
    <t>2.00416</t>
  </si>
  <si>
    <t>2.00177</t>
  </si>
  <si>
    <t>2.00185</t>
  </si>
  <si>
    <t>2.01053</t>
  </si>
  <si>
    <t>2.00181</t>
  </si>
  <si>
    <t>2.00168</t>
  </si>
  <si>
    <t>2.00102</t>
  </si>
  <si>
    <t>2.00486</t>
  </si>
  <si>
    <t>2.00191</t>
  </si>
  <si>
    <t>2.00602</t>
  </si>
  <si>
    <t>2.00422</t>
  </si>
  <si>
    <t>2.00183</t>
  </si>
  <si>
    <t>2.00379</t>
  </si>
  <si>
    <t>2.00824</t>
  </si>
  <si>
    <t>2.00498</t>
  </si>
  <si>
    <t>2.00173</t>
  </si>
  <si>
    <t>2.00932</t>
  </si>
  <si>
    <t>2.00150</t>
  </si>
  <si>
    <t>2.00276</t>
  </si>
  <si>
    <t>2.00190</t>
  </si>
  <si>
    <t>2.00241</t>
  </si>
  <si>
    <t>2.00650</t>
  </si>
  <si>
    <t>2.01014</t>
  </si>
  <si>
    <t>2.00117</t>
  </si>
  <si>
    <t>2.00292</t>
  </si>
  <si>
    <t>2.00290</t>
  </si>
  <si>
    <t>6.00004</t>
  </si>
  <si>
    <t>100539-00</t>
  </si>
  <si>
    <t>CODIGO_S</t>
  </si>
  <si>
    <r>
      <t>Seleccione el Código Presupuestario de la Escuela para que se despliegue el Código del Servicio, que se debe digitar en la hoja "</t>
    </r>
    <r>
      <rPr>
        <b/>
        <i/>
        <u/>
        <sz val="12"/>
        <color rgb="FF0060A8"/>
        <rFont val="Gentium Basic"/>
      </rPr>
      <t>Datos del Servicio</t>
    </r>
    <r>
      <rPr>
        <b/>
        <i/>
        <sz val="12"/>
        <color rgb="FF0060A8"/>
        <rFont val="Gentium Basic"/>
      </rPr>
      <t>".</t>
    </r>
  </si>
  <si>
    <t>Nombre del Centro Educativo:</t>
  </si>
  <si>
    <t>Código Presupuestario del Servicio:</t>
  </si>
  <si>
    <t>4155</t>
  </si>
  <si>
    <t>3986</t>
  </si>
  <si>
    <t>3959</t>
  </si>
  <si>
    <t>3962</t>
  </si>
  <si>
    <t>3961</t>
  </si>
  <si>
    <t>3968</t>
  </si>
  <si>
    <t>6528</t>
  </si>
  <si>
    <t>3953</t>
  </si>
  <si>
    <t>3942</t>
  </si>
  <si>
    <t>3971</t>
  </si>
  <si>
    <t>3956</t>
  </si>
  <si>
    <t>4162</t>
  </si>
  <si>
    <t>3989</t>
  </si>
  <si>
    <t>4163</t>
  </si>
  <si>
    <t>4166</t>
  </si>
  <si>
    <t>4170</t>
  </si>
  <si>
    <t>4021</t>
  </si>
  <si>
    <t>4172</t>
  </si>
  <si>
    <t>4020</t>
  </si>
  <si>
    <t>4019</t>
  </si>
  <si>
    <t>4040</t>
  </si>
  <si>
    <t>4032</t>
  </si>
  <si>
    <t>4045</t>
  </si>
  <si>
    <t>4067</t>
  </si>
  <si>
    <t>5082</t>
  </si>
  <si>
    <t>4057</t>
  </si>
  <si>
    <t>4189</t>
  </si>
  <si>
    <t>4192</t>
  </si>
  <si>
    <t>4088</t>
  </si>
  <si>
    <t>4194</t>
  </si>
  <si>
    <t>4198</t>
  </si>
  <si>
    <t>4203</t>
  </si>
  <si>
    <t>4201</t>
  </si>
  <si>
    <t>4111</t>
  </si>
  <si>
    <t>4207</t>
  </si>
  <si>
    <t>4209</t>
  </si>
  <si>
    <t>4210</t>
  </si>
  <si>
    <t>4208</t>
  </si>
  <si>
    <t>4213</t>
  </si>
  <si>
    <t>4215</t>
  </si>
  <si>
    <t>4214</t>
  </si>
  <si>
    <t>4218</t>
  </si>
  <si>
    <t>4220</t>
  </si>
  <si>
    <t>4133</t>
  </si>
  <si>
    <t>4222</t>
  </si>
  <si>
    <t>4226</t>
  </si>
  <si>
    <t>4223</t>
  </si>
  <si>
    <t>4228</t>
  </si>
  <si>
    <t>4190</t>
  </si>
  <si>
    <t>4195</t>
  </si>
  <si>
    <t>4024</t>
  </si>
  <si>
    <t>5072</t>
  </si>
  <si>
    <t>4015</t>
  </si>
  <si>
    <t>4052</t>
  </si>
  <si>
    <t>4124</t>
  </si>
  <si>
    <t>4227</t>
  </si>
  <si>
    <t>4070</t>
  </si>
  <si>
    <t>3941</t>
  </si>
  <si>
    <t>3952</t>
  </si>
  <si>
    <t>6527</t>
  </si>
  <si>
    <t>3996</t>
  </si>
  <si>
    <t>4164</t>
  </si>
  <si>
    <t>4165</t>
  </si>
  <si>
    <t>4167</t>
  </si>
  <si>
    <t>4176</t>
  </si>
  <si>
    <t>4064</t>
  </si>
  <si>
    <t>4090</t>
  </si>
  <si>
    <t>4085</t>
  </si>
  <si>
    <t>4097</t>
  </si>
  <si>
    <t>4205</t>
  </si>
  <si>
    <t>4110</t>
  </si>
  <si>
    <t>4229</t>
  </si>
  <si>
    <t>4232</t>
  </si>
  <si>
    <t>4202</t>
  </si>
  <si>
    <t>3949</t>
  </si>
  <si>
    <t>4216</t>
  </si>
  <si>
    <t>4039</t>
  </si>
  <si>
    <t>4075</t>
  </si>
  <si>
    <t>4101</t>
  </si>
  <si>
    <t>4071</t>
  </si>
  <si>
    <t>4042</t>
  </si>
  <si>
    <t>3998</t>
  </si>
  <si>
    <t>4231</t>
  </si>
  <si>
    <t>4061</t>
  </si>
  <si>
    <t>4217</t>
  </si>
  <si>
    <t>4199</t>
  </si>
  <si>
    <t>3985</t>
  </si>
  <si>
    <t>6578</t>
  </si>
  <si>
    <t>4118</t>
  </si>
  <si>
    <t>4181</t>
  </si>
  <si>
    <t>4178</t>
  </si>
  <si>
    <t>4185</t>
  </si>
  <si>
    <t>4193</t>
  </si>
  <si>
    <t>4177</t>
  </si>
  <si>
    <t>4121</t>
  </si>
  <si>
    <t>5748</t>
  </si>
  <si>
    <t>4179</t>
  </si>
  <si>
    <t>4182</t>
  </si>
  <si>
    <t>4125</t>
  </si>
  <si>
    <t>4036</t>
  </si>
  <si>
    <t>6507</t>
  </si>
  <si>
    <t>4175</t>
  </si>
  <si>
    <t>4087</t>
  </si>
  <si>
    <t>5873</t>
  </si>
  <si>
    <t>3993</t>
  </si>
  <si>
    <t>3990</t>
  </si>
  <si>
    <t>6016</t>
  </si>
  <si>
    <t>5079</t>
  </si>
  <si>
    <t>4206</t>
  </si>
  <si>
    <t>4116</t>
  </si>
  <si>
    <t>6640</t>
  </si>
  <si>
    <t>4196</t>
  </si>
  <si>
    <t>4200</t>
  </si>
  <si>
    <t>4174</t>
  </si>
  <si>
    <t>5303</t>
  </si>
  <si>
    <t>4211</t>
  </si>
  <si>
    <t>4091</t>
  </si>
  <si>
    <t>4106</t>
  </si>
  <si>
    <t>4197</t>
  </si>
  <si>
    <t>4104</t>
  </si>
  <si>
    <t>6112</t>
  </si>
  <si>
    <t>5532</t>
  </si>
  <si>
    <t>4204</t>
  </si>
  <si>
    <t>5077</t>
  </si>
  <si>
    <t>4113</t>
  </si>
  <si>
    <t>4212</t>
  </si>
  <si>
    <t>4141</t>
  </si>
  <si>
    <t>5679</t>
  </si>
  <si>
    <t>6576</t>
  </si>
  <si>
    <t>4180</t>
  </si>
  <si>
    <t>4114</t>
  </si>
  <si>
    <t>LICEO EXPERIMENTAL BILINGÜE DE NUEVO ARENAL</t>
  </si>
  <si>
    <t>4122</t>
  </si>
  <si>
    <t>4065</t>
  </si>
  <si>
    <t>5428</t>
  </si>
  <si>
    <t>6382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</si>
  <si>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</si>
  <si>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t>Teléfono del Centro Educativo -1:</t>
  </si>
  <si>
    <t>Teléfono del Centro Educativo -2:</t>
  </si>
  <si>
    <t>Informática Educativa / Informática / Cómputo</t>
  </si>
  <si>
    <t>(#) Considere al personal que atiende Aula Edad, en los siguientes puestos Psicólogo, Sociólogo, Trabajo Social, Terapia Física (Rehabilitación Física), Terapia Ocupacional (Rehabilitación Ocupacional).</t>
  </si>
  <si>
    <t>Psicólogo</t>
  </si>
  <si>
    <r>
      <t xml:space="preserve">Administrativos y de Servicios
</t>
    </r>
    <r>
      <rPr>
        <i/>
        <sz val="10"/>
        <rFont val="Gentium Basic"/>
      </rPr>
      <t>(Psicólogo, Sociólogo, Trabajador Social, otros)</t>
    </r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</si>
  <si>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color theme="1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</si>
</sst>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6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</font>
    <font>
      <b/>
      <sz val="10"/>
      <color theme="0"/>
      <name val="Aptos"/>
      <family val="2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10"/>
      <color rgb="FF002060"/>
      <name val="Gentium Basic"/>
    </font>
    <font>
      <sz val="9"/>
      <color theme="1"/>
      <name val="Gentium Basic"/>
    </font>
    <font>
      <b/>
      <sz val="20"/>
      <color theme="1"/>
      <name val="Gentium Basic"/>
    </font>
    <font>
      <sz val="11"/>
      <color rgb="FFFF0000"/>
      <name val="Gentium Basic"/>
    </font>
    <font>
      <b/>
      <sz val="14"/>
      <color theme="1"/>
      <name val="Gentium Basic"/>
    </font>
    <font>
      <sz val="11"/>
      <color theme="1"/>
      <name val="Gentium Basic"/>
    </font>
    <font>
      <b/>
      <i/>
      <sz val="10"/>
      <name val="Gentium Basic"/>
    </font>
    <font>
      <b/>
      <sz val="12"/>
      <color theme="1"/>
      <name val="Gentium Basic"/>
    </font>
    <font>
      <b/>
      <sz val="11"/>
      <name val="Gentium Basic"/>
    </font>
    <font>
      <b/>
      <sz val="10"/>
      <color theme="1"/>
      <name val="Gentium Basic"/>
    </font>
    <font>
      <b/>
      <sz val="11"/>
      <color theme="1"/>
      <name val="Gentium Basic"/>
    </font>
    <font>
      <sz val="11"/>
      <name val="Gentium Basic"/>
    </font>
    <font>
      <b/>
      <i/>
      <sz val="12"/>
      <color theme="1"/>
      <name val="Gentium Basic"/>
    </font>
    <font>
      <b/>
      <i/>
      <sz val="12"/>
      <color rgb="FFFF0000"/>
      <name val="Gentium Basic"/>
    </font>
    <font>
      <sz val="10"/>
      <name val="Gentium Basic"/>
    </font>
    <font>
      <sz val="10"/>
      <color theme="1"/>
      <name val="Gentium Basic"/>
    </font>
    <font>
      <b/>
      <i/>
      <sz val="11"/>
      <color theme="1"/>
      <name val="Gentium Basic"/>
    </font>
    <font>
      <b/>
      <i/>
      <sz val="11"/>
      <color rgb="FFFF0000"/>
      <name val="Gentium Basic"/>
    </font>
    <font>
      <b/>
      <sz val="11"/>
      <color rgb="FFFF0000"/>
      <name val="Gentium Basic"/>
    </font>
    <font>
      <b/>
      <sz val="12"/>
      <name val="Gentium Basic"/>
    </font>
    <font>
      <sz val="12"/>
      <color theme="1"/>
      <name val="Gentium Basic"/>
    </font>
    <font>
      <b/>
      <sz val="12"/>
      <color rgb="FFFF0000"/>
      <name val="Gentium Basic"/>
    </font>
    <font>
      <b/>
      <sz val="14"/>
      <color rgb="FFFF0000"/>
      <name val="Gentium Basic"/>
    </font>
    <font>
      <sz val="11"/>
      <color rgb="FFC00000"/>
      <name val="Gentium Basic"/>
    </font>
    <font>
      <b/>
      <sz val="14"/>
      <name val="Gentium Basic"/>
    </font>
    <font>
      <b/>
      <i/>
      <sz val="12"/>
      <name val="Gentium Basic"/>
    </font>
    <font>
      <i/>
      <sz val="10"/>
      <name val="Gentium Basic"/>
    </font>
    <font>
      <b/>
      <sz val="10"/>
      <name val="Gentium Basic"/>
    </font>
    <font>
      <b/>
      <sz val="10"/>
      <color rgb="FFFF0000"/>
      <name val="Gentium Basic"/>
    </font>
    <font>
      <b/>
      <i/>
      <sz val="13"/>
      <color rgb="FFFF0000"/>
      <name val="Gentium Basic"/>
    </font>
    <font>
      <b/>
      <sz val="14"/>
      <color theme="9" tint="-0.499984740745262"/>
      <name val="Gentium Basic"/>
    </font>
    <font>
      <sz val="12"/>
      <name val="Gentium Basic"/>
    </font>
    <font>
      <b/>
      <u/>
      <sz val="11"/>
      <name val="Gentium Basic"/>
    </font>
    <font>
      <b/>
      <sz val="9"/>
      <name val="Gentium Basic"/>
    </font>
    <font>
      <b/>
      <vertAlign val="superscript"/>
      <sz val="11"/>
      <name val="Gentium Basic"/>
    </font>
    <font>
      <b/>
      <i/>
      <sz val="12"/>
      <color rgb="FF7030A0"/>
      <name val="Gentium Basic"/>
    </font>
    <font>
      <b/>
      <sz val="11"/>
      <color rgb="FF008000"/>
      <name val="Gentium Basic"/>
    </font>
    <font>
      <b/>
      <i/>
      <sz val="12"/>
      <color rgb="FF008000"/>
      <name val="Gentium Basic"/>
    </font>
    <font>
      <i/>
      <sz val="24"/>
      <name val="Gentium Basic"/>
    </font>
    <font>
      <b/>
      <i/>
      <sz val="24"/>
      <color theme="1"/>
      <name val="Gentium Basic"/>
    </font>
    <font>
      <sz val="11"/>
      <color rgb="FF0060A8"/>
      <name val="Gentium Basic"/>
    </font>
    <font>
      <b/>
      <sz val="20"/>
      <name val="Gentium Basic"/>
    </font>
    <font>
      <b/>
      <sz val="24"/>
      <color theme="1"/>
      <name val="Gentium Basic"/>
    </font>
    <font>
      <sz val="11"/>
      <color rgb="FF002060"/>
      <name val="Gentium Basic"/>
    </font>
    <font>
      <i/>
      <sz val="11"/>
      <name val="Gentium Basic"/>
    </font>
    <font>
      <i/>
      <sz val="10"/>
      <color theme="1"/>
      <name val="Gentium Basic"/>
    </font>
    <font>
      <sz val="10"/>
      <color rgb="FFCC0066"/>
      <name val="Aptos"/>
      <family val="2"/>
    </font>
    <font>
      <b/>
      <sz val="10"/>
      <color rgb="FFFF0000"/>
      <name val="Aptos"/>
      <family val="2"/>
    </font>
    <font>
      <b/>
      <u/>
      <sz val="12"/>
      <color rgb="FF0060A8"/>
      <name val="Gentium Basic"/>
    </font>
    <font>
      <b/>
      <sz val="14"/>
      <color theme="0"/>
      <name val="Gentium Basic"/>
    </font>
    <font>
      <b/>
      <i/>
      <sz val="11"/>
      <color rgb="FF0060A8"/>
      <name val="Gentium Basic"/>
    </font>
    <font>
      <b/>
      <sz val="11"/>
      <color rgb="FFC00000"/>
      <name val="Gentium Basic"/>
    </font>
    <font>
      <b/>
      <sz val="12"/>
      <color rgb="FFC00000"/>
      <name val="Gentium Basic"/>
    </font>
    <font>
      <sz val="10"/>
      <color rgb="FFFF0000"/>
      <name val="Aptos"/>
      <family val="2"/>
    </font>
    <font>
      <sz val="11"/>
      <color rgb="FFFF0000"/>
      <name val="Calibri"/>
      <family val="2"/>
      <scheme val="minor"/>
    </font>
    <font>
      <b/>
      <i/>
      <sz val="12"/>
      <color rgb="FF0060A8"/>
      <name val="Gentium Basic"/>
    </font>
    <font>
      <b/>
      <i/>
      <u/>
      <sz val="12"/>
      <color rgb="FF0060A8"/>
      <name val="Gentium Basic"/>
    </font>
    <font>
      <b/>
      <sz val="14"/>
      <color rgb="FF0060A8"/>
      <name val="Gentium Basic"/>
    </font>
    <font>
      <b/>
      <sz val="14"/>
      <color rgb="FF7030A0"/>
      <name val="Gentium Basic"/>
    </font>
    <font>
      <b/>
      <sz val="11"/>
      <color rgb="FF0060A8"/>
      <name val="Gentium Basic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theme="4" tint="0.79998168889431442"/>
      </patternFill>
    </fill>
  </fills>
  <borders count="141">
    <border>
      <left/>
      <right/>
      <top/>
      <bottom/>
      <diagonal/>
    </border>
    <border>
      <left style="thick">
        <color indexed="64"/>
      </left>
      <right style="dashed">
        <color indexed="64"/>
      </right>
      <top/>
      <bottom style="thick">
        <color indexed="64"/>
      </bottom>
      <diagonal/>
    </border>
    <border>
      <left style="dashed">
        <color indexed="64"/>
      </left>
      <right style="dashed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 style="dashed">
        <color indexed="64"/>
      </left>
      <right/>
      <top/>
      <bottom style="thick">
        <color indexed="64"/>
      </bottom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 style="dashed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thick">
        <color indexed="64"/>
      </left>
      <right/>
      <top style="dashed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/>
      <right style="thick">
        <color indexed="64"/>
      </right>
      <top style="hair">
        <color indexed="64"/>
      </top>
      <bottom style="thick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thick">
        <color auto="1"/>
      </top>
      <bottom/>
      <diagonal/>
    </border>
    <border>
      <left style="dotted">
        <color auto="1"/>
      </left>
      <right/>
      <top/>
      <bottom style="thick">
        <color indexed="64"/>
      </bottom>
      <diagonal/>
    </border>
    <border>
      <left style="dotted">
        <color auto="1"/>
      </left>
      <right/>
      <top style="thick">
        <color indexed="64"/>
      </top>
      <bottom style="medium">
        <color indexed="64"/>
      </bottom>
      <diagonal/>
    </border>
    <border>
      <left style="dotted">
        <color auto="1"/>
      </left>
      <right/>
      <top/>
      <bottom style="hair">
        <color indexed="64"/>
      </bottom>
      <diagonal/>
    </border>
    <border>
      <left style="dotted">
        <color auto="1"/>
      </left>
      <right/>
      <top style="hair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ck">
        <color auto="1"/>
      </bottom>
      <diagonal/>
    </border>
    <border>
      <left/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 style="thick">
        <color indexed="64"/>
      </left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/>
      <right style="slantDashDot">
        <color auto="1"/>
      </right>
      <top/>
      <bottom style="thick">
        <color indexed="64"/>
      </bottom>
      <diagonal/>
    </border>
    <border>
      <left/>
      <right style="thick">
        <color indexed="64"/>
      </right>
      <top style="dotted">
        <color auto="1"/>
      </top>
      <bottom style="thick">
        <color auto="1"/>
      </bottom>
      <diagonal/>
    </border>
    <border>
      <left style="medium">
        <color indexed="64"/>
      </left>
      <right style="dashed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ashed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auto="1"/>
      </bottom>
      <diagonal/>
    </border>
    <border>
      <left/>
      <right style="dotted">
        <color indexed="64"/>
      </right>
      <top style="thin">
        <color indexed="64"/>
      </top>
      <bottom style="thick">
        <color indexed="64"/>
      </bottom>
      <diagonal/>
    </border>
    <border>
      <left/>
      <right style="dotted">
        <color auto="1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indexed="64"/>
      </top>
      <bottom style="thick">
        <color indexed="64"/>
      </bottom>
      <diagonal/>
    </border>
    <border>
      <left/>
      <right style="dotted">
        <color auto="1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 style="slantDashDot">
        <color indexed="64"/>
      </left>
      <right/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auto="1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auto="1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auto="1"/>
      </right>
      <top/>
      <bottom/>
      <diagonal/>
    </border>
    <border>
      <left style="medium">
        <color indexed="64"/>
      </left>
      <right style="dotted">
        <color auto="1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 style="dashed">
        <color indexed="64"/>
      </left>
      <right style="slantDashDot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slantDashDot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auto="1"/>
      </top>
      <bottom style="slantDashDot">
        <color indexed="64"/>
      </bottom>
      <diagonal/>
    </border>
    <border>
      <left/>
      <right/>
      <top style="thick">
        <color auto="1"/>
      </top>
      <bottom style="slantDashDot">
        <color indexed="64"/>
      </bottom>
      <diagonal/>
    </border>
    <border>
      <left/>
      <right style="slantDashDot">
        <color indexed="64"/>
      </right>
      <top style="thick">
        <color auto="1"/>
      </top>
      <bottom style="slantDashDot">
        <color indexed="64"/>
      </bottom>
      <diagonal/>
    </border>
    <border>
      <left style="medium">
        <color indexed="64"/>
      </left>
      <right/>
      <top style="slantDashDot">
        <color indexed="64"/>
      </top>
      <bottom style="thin">
        <color indexed="64"/>
      </bottom>
      <diagonal/>
    </border>
    <border>
      <left/>
      <right/>
      <top style="slantDashDot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 style="hair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auto="1"/>
      </right>
      <top/>
      <bottom style="thick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thick">
        <color indexed="64"/>
      </top>
      <bottom style="thick">
        <color indexed="64"/>
      </bottom>
      <diagonal/>
    </border>
    <border>
      <left style="medium">
        <color auto="1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dotted">
        <color auto="1"/>
      </top>
      <bottom style="dotted">
        <color auto="1"/>
      </bottom>
      <diagonal/>
    </border>
    <border>
      <left/>
      <right style="thick">
        <color indexed="64"/>
      </right>
      <top style="hair">
        <color auto="1"/>
      </top>
      <bottom/>
      <diagonal/>
    </border>
    <border>
      <left/>
      <right style="thick">
        <color indexed="64"/>
      </right>
      <top style="dotted">
        <color indexed="64"/>
      </top>
      <bottom style="hair">
        <color indexed="64"/>
      </bottom>
      <diagonal/>
    </border>
    <border>
      <left/>
      <right style="thick">
        <color indexed="64"/>
      </right>
      <top/>
      <bottom style="medium">
        <color auto="1"/>
      </bottom>
      <diagonal/>
    </border>
    <border>
      <left/>
      <right style="thick">
        <color indexed="64"/>
      </right>
      <top style="medium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 style="thick">
        <color theme="7" tint="0.79992065187536243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/>
      <bottom style="thick">
        <color theme="7" tint="0.79992065187536243"/>
      </bottom>
      <diagonal/>
    </border>
    <border>
      <left style="mediumDashDotDot">
        <color theme="7" tint="-0.499984740745262"/>
      </left>
      <right/>
      <top style="mediumDashDotDot">
        <color theme="7" tint="-0.499984740745262"/>
      </top>
      <bottom/>
      <diagonal/>
    </border>
    <border>
      <left/>
      <right/>
      <top style="mediumDashDotDot">
        <color theme="7" tint="-0.499984740745262"/>
      </top>
      <bottom/>
      <diagonal/>
    </border>
    <border>
      <left/>
      <right style="mediumDashDotDot">
        <color theme="7" tint="-0.499984740745262"/>
      </right>
      <top style="mediumDashDotDot">
        <color theme="7" tint="-0.499984740745262"/>
      </top>
      <bottom/>
      <diagonal/>
    </border>
    <border>
      <left style="mediumDashDotDot">
        <color theme="7" tint="-0.499984740745262"/>
      </left>
      <right/>
      <top/>
      <bottom/>
      <diagonal/>
    </border>
    <border>
      <left/>
      <right style="mediumDashDotDot">
        <color theme="7" tint="-0.499984740745262"/>
      </right>
      <top/>
      <bottom/>
      <diagonal/>
    </border>
    <border>
      <left style="thin">
        <color rgb="FF0060A8"/>
      </left>
      <right style="thin">
        <color rgb="FF0060A8"/>
      </right>
      <top style="thin">
        <color rgb="FF0060A8"/>
      </top>
      <bottom style="thin">
        <color rgb="FF0060A8"/>
      </bottom>
      <diagonal/>
    </border>
    <border>
      <left/>
      <right/>
      <top style="thin">
        <color rgb="FF0060A8"/>
      </top>
      <bottom style="thin">
        <color rgb="FF0060A8"/>
      </bottom>
      <diagonal/>
    </border>
    <border>
      <left style="mediumDashDotDot">
        <color theme="7" tint="-0.499984740745262"/>
      </left>
      <right/>
      <top/>
      <bottom style="mediumDashDotDot">
        <color theme="7" tint="-0.499984740745262"/>
      </bottom>
      <diagonal/>
    </border>
    <border>
      <left/>
      <right/>
      <top/>
      <bottom style="mediumDashDotDot">
        <color theme="7" tint="-0.499984740745262"/>
      </bottom>
      <diagonal/>
    </border>
    <border>
      <left/>
      <right style="mediumDashDotDot">
        <color theme="7" tint="-0.499984740745262"/>
      </right>
      <top/>
      <bottom style="mediumDashDotDot">
        <color theme="7" tint="-0.499984740745262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3" fillId="0" borderId="0"/>
  </cellStyleXfs>
  <cellXfs count="425">
    <xf numFmtId="0" fontId="0" fillId="0" borderId="0" xfId="0"/>
    <xf numFmtId="0" fontId="5" fillId="0" borderId="0" xfId="0" applyFont="1"/>
    <xf numFmtId="0" fontId="6" fillId="0" borderId="0" xfId="0" applyFont="1" applyAlignment="1">
      <alignment wrapText="1"/>
    </xf>
    <xf numFmtId="0" fontId="7" fillId="0" borderId="0" xfId="0" applyFont="1"/>
    <xf numFmtId="0" fontId="7" fillId="0" borderId="0" xfId="0" quotePrefix="1" applyFont="1"/>
    <xf numFmtId="0" fontId="8" fillId="0" borderId="0" xfId="0" applyFont="1"/>
    <xf numFmtId="0" fontId="9" fillId="0" borderId="41" xfId="0" applyFont="1" applyBorder="1" applyAlignment="1" applyProtection="1">
      <alignment horizontal="left" vertical="center" wrapText="1" shrinkToFit="1"/>
      <protection hidden="1"/>
    </xf>
    <xf numFmtId="0" fontId="10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left" vertical="center" indent="5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>
      <alignment vertical="center"/>
    </xf>
    <xf numFmtId="0" fontId="11" fillId="0" borderId="18" xfId="0" applyFont="1" applyBorder="1" applyAlignment="1" applyProtection="1">
      <alignment horizontal="left" vertical="center"/>
      <protection hidden="1"/>
    </xf>
    <xf numFmtId="0" fontId="11" fillId="0" borderId="18" xfId="0" applyFont="1" applyBorder="1" applyAlignment="1" applyProtection="1">
      <alignment horizontal="left" vertical="center" indent="5"/>
      <protection hidden="1"/>
    </xf>
    <xf numFmtId="0" fontId="14" fillId="0" borderId="3" xfId="0" applyFont="1" applyBorder="1" applyAlignment="1" applyProtection="1">
      <alignment horizontal="center" vertical="center" wrapText="1"/>
      <protection hidden="1"/>
    </xf>
    <xf numFmtId="0" fontId="14" fillId="0" borderId="59" xfId="0" applyFont="1" applyBorder="1" applyAlignment="1" applyProtection="1">
      <alignment horizontal="center" vertical="center" wrapText="1"/>
      <protection hidden="1"/>
    </xf>
    <xf numFmtId="0" fontId="15" fillId="0" borderId="60" xfId="0" applyFont="1" applyBorder="1" applyAlignment="1" applyProtection="1">
      <alignment horizontal="center" vertical="center" wrapText="1"/>
      <protection hidden="1"/>
    </xf>
    <xf numFmtId="0" fontId="16" fillId="0" borderId="60" xfId="0" applyFont="1" applyBorder="1" applyAlignment="1" applyProtection="1">
      <alignment horizontal="center" vertical="center" wrapText="1"/>
      <protection hidden="1"/>
    </xf>
    <xf numFmtId="0" fontId="17" fillId="0" borderId="3" xfId="0" applyFont="1" applyBorder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vertical="center"/>
      <protection hidden="1"/>
    </xf>
    <xf numFmtId="0" fontId="19" fillId="0" borderId="11" xfId="0" applyFont="1" applyBorder="1" applyAlignment="1" applyProtection="1">
      <alignment horizontal="left" vertical="center" wrapText="1"/>
      <protection hidden="1"/>
    </xf>
    <xf numFmtId="0" fontId="20" fillId="0" borderId="11" xfId="0" applyFont="1" applyBorder="1" applyAlignment="1" applyProtection="1">
      <alignment horizontal="left" vertical="center" wrapText="1"/>
      <protection hidden="1"/>
    </xf>
    <xf numFmtId="3" fontId="21" fillId="0" borderId="37" xfId="0" applyNumberFormat="1" applyFont="1" applyBorder="1" applyAlignment="1" applyProtection="1">
      <alignment horizontal="center" vertical="center" shrinkToFit="1"/>
      <protection hidden="1"/>
    </xf>
    <xf numFmtId="3" fontId="21" fillId="0" borderId="61" xfId="0" applyNumberFormat="1" applyFont="1" applyBorder="1" applyAlignment="1" applyProtection="1">
      <alignment horizontal="center" vertical="center" shrinkToFit="1"/>
      <protection hidden="1"/>
    </xf>
    <xf numFmtId="0" fontId="22" fillId="0" borderId="61" xfId="0" applyFont="1" applyBorder="1" applyAlignment="1" applyProtection="1">
      <alignment horizontal="center" vertical="center"/>
      <protection hidden="1"/>
    </xf>
    <xf numFmtId="0" fontId="22" fillId="0" borderId="11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vertical="center" wrapText="1"/>
      <protection hidden="1"/>
    </xf>
    <xf numFmtId="0" fontId="24" fillId="0" borderId="29" xfId="0" applyFont="1" applyBorder="1" applyAlignment="1" applyProtection="1">
      <alignment vertical="center" wrapText="1"/>
      <protection hidden="1"/>
    </xf>
    <xf numFmtId="3" fontId="21" fillId="0" borderId="32" xfId="0" applyNumberFormat="1" applyFont="1" applyBorder="1" applyAlignment="1" applyProtection="1">
      <alignment horizontal="center" vertical="center" shrinkToFit="1"/>
      <protection hidden="1"/>
    </xf>
    <xf numFmtId="3" fontId="21" fillId="0" borderId="66" xfId="0" applyNumberFormat="1" applyFont="1" applyBorder="1" applyAlignment="1" applyProtection="1">
      <alignment horizontal="center" vertical="center" shrinkToFit="1"/>
      <protection hidden="1"/>
    </xf>
    <xf numFmtId="0" fontId="22" fillId="0" borderId="66" xfId="0" applyFont="1" applyBorder="1" applyAlignment="1" applyProtection="1">
      <alignment horizontal="center" vertical="center"/>
      <protection hidden="1"/>
    </xf>
    <xf numFmtId="3" fontId="21" fillId="0" borderId="72" xfId="0" applyNumberFormat="1" applyFont="1" applyBorder="1" applyAlignment="1" applyProtection="1">
      <alignment horizontal="center" vertical="center" shrinkToFit="1"/>
      <protection hidden="1"/>
    </xf>
    <xf numFmtId="0" fontId="22" fillId="0" borderId="36" xfId="0" applyFont="1" applyBorder="1" applyAlignment="1" applyProtection="1">
      <alignment horizontal="center" vertical="center"/>
      <protection hidden="1"/>
    </xf>
    <xf numFmtId="0" fontId="10" fillId="0" borderId="35" xfId="0" applyFont="1" applyBorder="1" applyAlignment="1" applyProtection="1">
      <alignment horizontal="left" vertical="center" wrapText="1" indent="1"/>
      <protection hidden="1"/>
    </xf>
    <xf numFmtId="3" fontId="21" fillId="0" borderId="33" xfId="0" applyNumberFormat="1" applyFont="1" applyBorder="1" applyAlignment="1" applyProtection="1">
      <alignment horizontal="center" vertical="center" shrinkToFit="1"/>
      <protection hidden="1"/>
    </xf>
    <xf numFmtId="0" fontId="10" fillId="0" borderId="63" xfId="0" applyFont="1" applyBorder="1" applyAlignment="1" applyProtection="1">
      <alignment horizontal="left" vertical="center" wrapText="1" indent="2"/>
      <protection hidden="1"/>
    </xf>
    <xf numFmtId="3" fontId="21" fillId="0" borderId="64" xfId="0" applyNumberFormat="1" applyFont="1" applyBorder="1" applyAlignment="1" applyProtection="1">
      <alignment horizontal="center" vertical="center" shrinkToFit="1"/>
      <protection hidden="1"/>
    </xf>
    <xf numFmtId="0" fontId="23" fillId="0" borderId="36" xfId="0" applyFont="1" applyBorder="1" applyAlignment="1" applyProtection="1">
      <alignment vertical="center" wrapText="1"/>
      <protection hidden="1"/>
    </xf>
    <xf numFmtId="0" fontId="24" fillId="0" borderId="36" xfId="0" applyFont="1" applyBorder="1" applyAlignment="1" applyProtection="1">
      <alignment vertical="center" wrapText="1"/>
      <protection hidden="1"/>
    </xf>
    <xf numFmtId="3" fontId="21" fillId="0" borderId="38" xfId="0" applyNumberFormat="1" applyFont="1" applyBorder="1" applyAlignment="1" applyProtection="1">
      <alignment horizontal="center" vertical="center" shrinkToFit="1"/>
      <protection hidden="1"/>
    </xf>
    <xf numFmtId="0" fontId="10" fillId="0" borderId="30" xfId="0" applyFont="1" applyBorder="1" applyAlignment="1" applyProtection="1">
      <alignment horizontal="left" vertical="center" wrapText="1" indent="2"/>
      <protection hidden="1"/>
    </xf>
    <xf numFmtId="0" fontId="10" fillId="0" borderId="40" xfId="0" applyFont="1" applyBorder="1" applyAlignment="1" applyProtection="1">
      <alignment horizontal="left" vertical="center" wrapText="1" indent="2"/>
      <protection hidden="1"/>
    </xf>
    <xf numFmtId="3" fontId="21" fillId="0" borderId="39" xfId="0" applyNumberFormat="1" applyFont="1" applyBorder="1" applyAlignment="1" applyProtection="1">
      <alignment horizontal="center" vertical="center" shrinkToFit="1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justify" vertical="center"/>
      <protection hidden="1"/>
    </xf>
    <xf numFmtId="0" fontId="26" fillId="0" borderId="0" xfId="0" applyFont="1" applyProtection="1">
      <protection hidden="1"/>
    </xf>
    <xf numFmtId="0" fontId="27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 vertical="center" indent="6"/>
      <protection hidden="1"/>
    </xf>
    <xf numFmtId="0" fontId="14" fillId="0" borderId="118" xfId="0" applyFont="1" applyBorder="1" applyAlignment="1" applyProtection="1">
      <alignment horizontal="left" vertical="center" wrapText="1"/>
      <protection hidden="1"/>
    </xf>
    <xf numFmtId="0" fontId="17" fillId="0" borderId="59" xfId="0" applyFont="1" applyBorder="1" applyAlignment="1" applyProtection="1">
      <alignment horizontal="center" vertical="center" wrapText="1"/>
      <protection hidden="1"/>
    </xf>
    <xf numFmtId="0" fontId="17" fillId="0" borderId="60" xfId="0" applyFont="1" applyBorder="1" applyAlignment="1" applyProtection="1">
      <alignment horizontal="center" vertical="center" wrapText="1"/>
      <protection hidden="1"/>
    </xf>
    <xf numFmtId="0" fontId="19" fillId="0" borderId="14" xfId="0" applyFont="1" applyBorder="1" applyAlignment="1" applyProtection="1">
      <alignment horizontal="left" vertical="center" wrapText="1"/>
      <protection hidden="1"/>
    </xf>
    <xf numFmtId="3" fontId="21" fillId="0" borderId="15" xfId="0" applyNumberFormat="1" applyFont="1" applyBorder="1" applyAlignment="1" applyProtection="1">
      <alignment horizontal="center" vertical="center" shrinkToFit="1"/>
      <protection hidden="1"/>
    </xf>
    <xf numFmtId="3" fontId="21" fillId="0" borderId="49" xfId="0" applyNumberFormat="1" applyFont="1" applyBorder="1" applyAlignment="1" applyProtection="1">
      <alignment horizontal="center" vertical="center" shrinkToFit="1"/>
      <protection hidden="1"/>
    </xf>
    <xf numFmtId="3" fontId="21" fillId="0" borderId="14" xfId="0" applyNumberFormat="1" applyFont="1" applyBorder="1" applyAlignment="1" applyProtection="1">
      <alignment horizontal="center" vertical="center" shrinkToFit="1"/>
      <protection hidden="1"/>
    </xf>
    <xf numFmtId="0" fontId="25" fillId="0" borderId="124" xfId="0" applyFont="1" applyBorder="1" applyAlignment="1" applyProtection="1">
      <alignment horizontal="center" vertical="center" wrapText="1"/>
      <protection hidden="1"/>
    </xf>
    <xf numFmtId="3" fontId="21" fillId="0" borderId="36" xfId="0" applyNumberFormat="1" applyFont="1" applyBorder="1" applyAlignment="1" applyProtection="1">
      <alignment horizontal="center" vertical="center" shrinkToFit="1"/>
      <protection hidden="1"/>
    </xf>
    <xf numFmtId="0" fontId="12" fillId="0" borderId="35" xfId="0" applyFont="1" applyBorder="1" applyAlignment="1" applyProtection="1">
      <alignment vertical="center"/>
      <protection hidden="1"/>
    </xf>
    <xf numFmtId="0" fontId="12" fillId="0" borderId="35" xfId="0" applyFont="1" applyBorder="1" applyAlignment="1" applyProtection="1">
      <alignment horizontal="left" vertical="center" wrapText="1" indent="2"/>
      <protection hidden="1"/>
    </xf>
    <xf numFmtId="0" fontId="18" fillId="0" borderId="35" xfId="0" applyFont="1" applyBorder="1" applyAlignment="1" applyProtection="1">
      <alignment horizontal="left" vertical="center" indent="2"/>
      <protection hidden="1"/>
    </xf>
    <xf numFmtId="0" fontId="18" fillId="0" borderId="121" xfId="0" applyFont="1" applyBorder="1" applyAlignment="1" applyProtection="1">
      <alignment horizontal="left" vertical="center" indent="2"/>
      <protection hidden="1"/>
    </xf>
    <xf numFmtId="0" fontId="25" fillId="0" borderId="122" xfId="0" applyFont="1" applyBorder="1" applyAlignment="1" applyProtection="1">
      <alignment horizontal="center" vertical="center" wrapText="1"/>
      <protection hidden="1"/>
    </xf>
    <xf numFmtId="0" fontId="18" fillId="0" borderId="35" xfId="0" applyFont="1" applyBorder="1" applyAlignment="1" applyProtection="1">
      <alignment horizontal="left" vertical="center" wrapText="1" indent="2"/>
      <protection hidden="1"/>
    </xf>
    <xf numFmtId="0" fontId="12" fillId="0" borderId="121" xfId="0" applyFont="1" applyBorder="1" applyAlignment="1" applyProtection="1">
      <alignment horizontal="left" vertical="center" wrapText="1" indent="2"/>
      <protection hidden="1"/>
    </xf>
    <xf numFmtId="0" fontId="23" fillId="0" borderId="0" xfId="0" applyFont="1" applyAlignment="1" applyProtection="1">
      <alignment vertical="center" wrapText="1"/>
      <protection hidden="1"/>
    </xf>
    <xf numFmtId="3" fontId="21" fillId="0" borderId="34" xfId="0" applyNumberFormat="1" applyFont="1" applyBorder="1" applyAlignment="1" applyProtection="1">
      <alignment horizontal="center" vertical="center" shrinkToFit="1"/>
      <protection hidden="1"/>
    </xf>
    <xf numFmtId="3" fontId="21" fillId="0" borderId="55" xfId="0" applyNumberFormat="1" applyFont="1" applyBorder="1" applyAlignment="1" applyProtection="1">
      <alignment horizontal="center" vertical="center" shrinkToFit="1"/>
      <protection hidden="1"/>
    </xf>
    <xf numFmtId="3" fontId="21" fillId="0" borderId="0" xfId="0" applyNumberFormat="1" applyFont="1" applyAlignment="1" applyProtection="1">
      <alignment horizontal="center" vertical="center" shrinkToFit="1"/>
      <protection hidden="1"/>
    </xf>
    <xf numFmtId="0" fontId="12" fillId="0" borderId="40" xfId="0" applyFont="1" applyBorder="1" applyAlignment="1" applyProtection="1">
      <alignment horizontal="left" vertical="center" wrapText="1" indent="2"/>
      <protection hidden="1"/>
    </xf>
    <xf numFmtId="0" fontId="20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29" fillId="0" borderId="0" xfId="0" applyFont="1" applyAlignment="1" applyProtection="1">
      <alignment vertical="center" wrapText="1"/>
      <protection hidden="1"/>
    </xf>
    <xf numFmtId="0" fontId="30" fillId="0" borderId="0" xfId="0" applyFont="1" applyAlignment="1" applyProtection="1">
      <alignment vertical="center"/>
      <protection hidden="1"/>
    </xf>
    <xf numFmtId="0" fontId="31" fillId="0" borderId="0" xfId="0" applyFont="1" applyAlignment="1" applyProtection="1">
      <alignment horizontal="left" vertical="center"/>
      <protection hidden="1"/>
    </xf>
    <xf numFmtId="0" fontId="13" fillId="0" borderId="0" xfId="0" applyFont="1" applyAlignment="1">
      <alignment vertical="center" wrapText="1"/>
    </xf>
    <xf numFmtId="0" fontId="26" fillId="0" borderId="3" xfId="0" applyFont="1" applyBorder="1" applyAlignment="1" applyProtection="1">
      <alignment horizontal="center" vertical="center" wrapText="1"/>
      <protection hidden="1"/>
    </xf>
    <xf numFmtId="0" fontId="26" fillId="0" borderId="3" xfId="0" applyFont="1" applyBorder="1" applyAlignment="1" applyProtection="1">
      <alignment horizontal="left" vertical="center" wrapText="1"/>
      <protection hidden="1"/>
    </xf>
    <xf numFmtId="0" fontId="26" fillId="0" borderId="118" xfId="0" applyFont="1" applyBorder="1" applyAlignment="1" applyProtection="1">
      <alignment vertical="center" wrapText="1"/>
      <protection hidden="1"/>
    </xf>
    <xf numFmtId="0" fontId="15" fillId="0" borderId="59" xfId="0" applyFont="1" applyBorder="1" applyAlignment="1" applyProtection="1">
      <alignment horizontal="center" vertical="center" wrapText="1"/>
      <protection hidden="1"/>
    </xf>
    <xf numFmtId="0" fontId="15" fillId="0" borderId="3" xfId="0" applyFont="1" applyBorder="1" applyAlignment="1" applyProtection="1">
      <alignment horizontal="center" vertical="center" wrapText="1"/>
      <protection hidden="1"/>
    </xf>
    <xf numFmtId="0" fontId="32" fillId="0" borderId="14" xfId="0" applyFont="1" applyBorder="1" applyAlignment="1" applyProtection="1">
      <alignment horizontal="left" vertical="center" wrapText="1"/>
      <protection hidden="1"/>
    </xf>
    <xf numFmtId="0" fontId="20" fillId="0" borderId="119" xfId="0" applyFont="1" applyBorder="1" applyAlignment="1" applyProtection="1">
      <alignment horizontal="left" vertical="center" wrapText="1"/>
      <protection hidden="1"/>
    </xf>
    <xf numFmtId="0" fontId="15" fillId="0" borderId="43" xfId="0" applyFont="1" applyBorder="1" applyAlignment="1" applyProtection="1">
      <alignment horizontal="left" vertical="center" wrapText="1" indent="2"/>
      <protection hidden="1"/>
    </xf>
    <xf numFmtId="0" fontId="25" fillId="0" borderId="120" xfId="0" applyFont="1" applyBorder="1" applyAlignment="1" applyProtection="1">
      <alignment horizontal="left" vertical="center" wrapText="1" indent="2"/>
      <protection hidden="1"/>
    </xf>
    <xf numFmtId="3" fontId="21" fillId="0" borderId="50" xfId="0" applyNumberFormat="1" applyFont="1" applyBorder="1" applyAlignment="1" applyProtection="1">
      <alignment horizontal="center" vertical="center" shrinkToFit="1"/>
      <protection hidden="1"/>
    </xf>
    <xf numFmtId="0" fontId="15" fillId="0" borderId="18" xfId="0" applyFont="1" applyBorder="1" applyAlignment="1" applyProtection="1">
      <alignment horizontal="left" vertical="center" wrapText="1" indent="2"/>
      <protection hidden="1"/>
    </xf>
    <xf numFmtId="0" fontId="25" fillId="0" borderId="69" xfId="0" applyFont="1" applyBorder="1" applyAlignment="1" applyProtection="1">
      <alignment horizontal="left" vertical="center" wrapText="1" indent="2"/>
      <protection hidden="1"/>
    </xf>
    <xf numFmtId="3" fontId="21" fillId="0" borderId="6" xfId="0" applyNumberFormat="1" applyFont="1" applyBorder="1" applyAlignment="1" applyProtection="1">
      <alignment horizontal="center" vertical="center" shrinkToFit="1"/>
      <protection hidden="1"/>
    </xf>
    <xf numFmtId="0" fontId="34" fillId="0" borderId="0" xfId="0" applyFont="1" applyAlignment="1" applyProtection="1">
      <alignment horizontal="left" vertical="center"/>
      <protection hidden="1"/>
    </xf>
    <xf numFmtId="3" fontId="21" fillId="0" borderId="0" xfId="0" applyNumberFormat="1" applyFont="1" applyAlignment="1" applyProtection="1">
      <alignment horizontal="center" vertical="center" shrinkToFit="1"/>
      <protection locked="0"/>
    </xf>
    <xf numFmtId="0" fontId="20" fillId="0" borderId="0" xfId="0" applyFont="1" applyAlignment="1" applyProtection="1">
      <alignment horizontal="left" vertical="center" indent="2"/>
      <protection hidden="1"/>
    </xf>
    <xf numFmtId="0" fontId="31" fillId="0" borderId="0" xfId="0" applyFont="1" applyAlignment="1" applyProtection="1">
      <alignment horizontal="left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>
      <alignment vertical="center" wrapText="1"/>
    </xf>
    <xf numFmtId="0" fontId="31" fillId="0" borderId="0" xfId="0" applyFont="1" applyAlignment="1" applyProtection="1">
      <alignment horizontal="left" vertical="center" indent="5"/>
      <protection hidden="1"/>
    </xf>
    <xf numFmtId="0" fontId="31" fillId="0" borderId="0" xfId="0" applyFont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hidden="1"/>
    </xf>
    <xf numFmtId="0" fontId="26" fillId="0" borderId="4" xfId="0" applyFont="1" applyBorder="1" applyAlignment="1" applyProtection="1">
      <alignment horizontal="center" vertical="center" wrapText="1"/>
      <protection hidden="1"/>
    </xf>
    <xf numFmtId="0" fontId="26" fillId="0" borderId="18" xfId="0" applyFont="1" applyBorder="1" applyAlignment="1" applyProtection="1">
      <alignment horizontal="center" vertical="center" wrapText="1"/>
      <protection hidden="1"/>
    </xf>
    <xf numFmtId="0" fontId="34" fillId="0" borderId="6" xfId="0" applyFont="1" applyBorder="1" applyAlignment="1" applyProtection="1">
      <alignment horizontal="center" vertical="center" wrapText="1"/>
      <protection hidden="1"/>
    </xf>
    <xf numFmtId="0" fontId="34" fillId="0" borderId="58" xfId="0" applyFont="1" applyBorder="1" applyAlignment="1" applyProtection="1">
      <alignment horizontal="center" vertical="center" wrapText="1"/>
      <protection hidden="1"/>
    </xf>
    <xf numFmtId="0" fontId="34" fillId="0" borderId="18" xfId="0" applyFont="1" applyBorder="1" applyAlignment="1" applyProtection="1">
      <alignment horizontal="center" vertical="center" wrapText="1"/>
      <protection hidden="1"/>
    </xf>
    <xf numFmtId="0" fontId="34" fillId="0" borderId="84" xfId="0" applyFont="1" applyBorder="1" applyAlignment="1" applyProtection="1">
      <alignment horizontal="center" vertical="center" wrapText="1"/>
      <protection hidden="1"/>
    </xf>
    <xf numFmtId="0" fontId="34" fillId="0" borderId="68" xfId="0" applyFont="1" applyBorder="1" applyAlignment="1" applyProtection="1">
      <alignment horizontal="center" vertical="center" wrapText="1"/>
      <protection hidden="1"/>
    </xf>
    <xf numFmtId="3" fontId="34" fillId="0" borderId="15" xfId="0" applyNumberFormat="1" applyFont="1" applyBorder="1" applyAlignment="1" applyProtection="1">
      <alignment horizontal="center" vertical="center" shrinkToFit="1"/>
      <protection hidden="1"/>
    </xf>
    <xf numFmtId="3" fontId="34" fillId="0" borderId="49" xfId="0" applyNumberFormat="1" applyFont="1" applyBorder="1" applyAlignment="1" applyProtection="1">
      <alignment horizontal="center" vertical="center" shrinkToFit="1"/>
      <protection hidden="1"/>
    </xf>
    <xf numFmtId="3" fontId="34" fillId="0" borderId="14" xfId="0" applyNumberFormat="1" applyFont="1" applyBorder="1" applyAlignment="1" applyProtection="1">
      <alignment horizontal="center" vertical="center" shrinkToFit="1"/>
      <protection hidden="1"/>
    </xf>
    <xf numFmtId="3" fontId="34" fillId="0" borderId="85" xfId="0" applyNumberFormat="1" applyFont="1" applyBorder="1" applyAlignment="1" applyProtection="1">
      <alignment horizontal="center" vertical="center" shrinkToFit="1"/>
      <protection hidden="1"/>
    </xf>
    <xf numFmtId="3" fontId="34" fillId="0" borderId="86" xfId="0" applyNumberFormat="1" applyFont="1" applyBorder="1" applyAlignment="1" applyProtection="1">
      <alignment horizontal="center" vertical="center" shrinkToFi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3" fontId="21" fillId="0" borderId="87" xfId="0" applyNumberFormat="1" applyFont="1" applyBorder="1" applyAlignment="1" applyProtection="1">
      <alignment horizontal="center" vertical="center" shrinkToFit="1"/>
      <protection hidden="1"/>
    </xf>
    <xf numFmtId="0" fontId="35" fillId="0" borderId="43" xfId="0" applyFont="1" applyBorder="1" applyAlignment="1" applyProtection="1">
      <alignment horizontal="center" vertical="center" wrapText="1"/>
      <protection hidden="1"/>
    </xf>
    <xf numFmtId="3" fontId="21" fillId="0" borderId="89" xfId="0" applyNumberFormat="1" applyFont="1" applyBorder="1" applyAlignment="1" applyProtection="1">
      <alignment horizontal="center" vertical="center" shrinkToFit="1"/>
      <protection hidden="1"/>
    </xf>
    <xf numFmtId="3" fontId="21" fillId="0" borderId="43" xfId="0" applyNumberFormat="1" applyFont="1" applyBorder="1" applyAlignment="1" applyProtection="1">
      <alignment horizontal="center" vertical="center" shrinkToFit="1"/>
      <protection hidden="1"/>
    </xf>
    <xf numFmtId="0" fontId="35" fillId="0" borderId="16" xfId="0" applyFont="1" applyBorder="1" applyAlignment="1" applyProtection="1">
      <alignment horizontal="center" vertical="center" wrapText="1"/>
      <protection hidden="1"/>
    </xf>
    <xf numFmtId="3" fontId="21" fillId="0" borderId="17" xfId="0" applyNumberFormat="1" applyFont="1" applyBorder="1" applyAlignment="1" applyProtection="1">
      <alignment horizontal="center" vertical="center" shrinkToFit="1"/>
      <protection hidden="1"/>
    </xf>
    <xf numFmtId="3" fontId="21" fillId="0" borderId="91" xfId="0" applyNumberFormat="1" applyFont="1" applyBorder="1" applyAlignment="1" applyProtection="1">
      <alignment horizontal="center" vertical="center" shrinkToFit="1"/>
      <protection hidden="1"/>
    </xf>
    <xf numFmtId="3" fontId="21" fillId="0" borderId="16" xfId="0" applyNumberFormat="1" applyFont="1" applyBorder="1" applyAlignment="1" applyProtection="1">
      <alignment horizontal="center" vertical="center" shrinkToFit="1"/>
      <protection hidden="1"/>
    </xf>
    <xf numFmtId="0" fontId="35" fillId="0" borderId="12" xfId="0" applyFont="1" applyBorder="1" applyAlignment="1" applyProtection="1">
      <alignment horizontal="center" vertical="center" wrapText="1"/>
      <protection hidden="1"/>
    </xf>
    <xf numFmtId="3" fontId="21" fillId="0" borderId="13" xfId="0" applyNumberFormat="1" applyFont="1" applyBorder="1" applyAlignment="1" applyProtection="1">
      <alignment horizontal="center" vertical="center" shrinkToFit="1"/>
      <protection hidden="1"/>
    </xf>
    <xf numFmtId="3" fontId="21" fillId="0" borderId="93" xfId="0" applyNumberFormat="1" applyFont="1" applyBorder="1" applyAlignment="1" applyProtection="1">
      <alignment horizontal="center" vertical="center" shrinkToFit="1"/>
      <protection hidden="1"/>
    </xf>
    <xf numFmtId="3" fontId="21" fillId="0" borderId="12" xfId="0" applyNumberFormat="1" applyFont="1" applyBorder="1" applyAlignment="1" applyProtection="1">
      <alignment horizontal="center" vertical="center" shrinkToFit="1"/>
      <protection hidden="1"/>
    </xf>
    <xf numFmtId="0" fontId="35" fillId="0" borderId="18" xfId="0" applyFont="1" applyBorder="1" applyAlignment="1" applyProtection="1">
      <alignment horizontal="center" vertical="center" wrapText="1"/>
      <protection hidden="1"/>
    </xf>
    <xf numFmtId="3" fontId="21" fillId="0" borderId="84" xfId="0" applyNumberFormat="1" applyFont="1" applyBorder="1" applyAlignment="1" applyProtection="1">
      <alignment horizontal="center" vertical="center" shrinkToFit="1"/>
      <protection hidden="1"/>
    </xf>
    <xf numFmtId="3" fontId="21" fillId="0" borderId="18" xfId="0" applyNumberFormat="1" applyFont="1" applyBorder="1" applyAlignment="1" applyProtection="1">
      <alignment horizontal="center" vertical="center" shrinkToFit="1"/>
      <protection hidden="1"/>
    </xf>
    <xf numFmtId="0" fontId="15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6" fillId="0" borderId="0" xfId="0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shrinkToFit="1"/>
      <protection hidden="1"/>
    </xf>
    <xf numFmtId="0" fontId="37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vertical="center"/>
      <protection hidden="1"/>
    </xf>
    <xf numFmtId="0" fontId="26" fillId="0" borderId="3" xfId="0" applyFont="1" applyBorder="1" applyAlignment="1" applyProtection="1">
      <alignment vertical="center" wrapText="1"/>
      <protection hidden="1"/>
    </xf>
    <xf numFmtId="0" fontId="26" fillId="0" borderId="116" xfId="0" applyFont="1" applyBorder="1" applyAlignment="1" applyProtection="1">
      <alignment horizontal="center" vertical="center"/>
      <protection hidden="1"/>
    </xf>
    <xf numFmtId="0" fontId="15" fillId="0" borderId="117" xfId="0" applyFont="1" applyBorder="1" applyAlignment="1" applyProtection="1">
      <alignment horizontal="center" vertical="center" wrapText="1"/>
      <protection hidden="1"/>
    </xf>
    <xf numFmtId="0" fontId="21" fillId="0" borderId="5" xfId="0" applyFont="1" applyBorder="1" applyAlignment="1" applyProtection="1">
      <alignment horizontal="center" vertical="center" shrinkToFi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21" fillId="0" borderId="43" xfId="0" applyFont="1" applyBorder="1" applyAlignment="1" applyProtection="1">
      <alignment horizontal="center" vertical="center" wrapText="1"/>
      <protection hidden="1"/>
    </xf>
    <xf numFmtId="0" fontId="28" fillId="0" borderId="43" xfId="0" applyFont="1" applyBorder="1" applyAlignment="1" applyProtection="1">
      <alignment horizontal="center" vertical="center"/>
      <protection hidden="1"/>
    </xf>
    <xf numFmtId="0" fontId="28" fillId="0" borderId="52" xfId="0" applyFont="1" applyBorder="1" applyAlignment="1" applyProtection="1">
      <alignment horizontal="center" vertical="center"/>
      <protection hidden="1"/>
    </xf>
    <xf numFmtId="0" fontId="18" fillId="0" borderId="0" xfId="0" quotePrefix="1" applyFont="1" applyAlignment="1" applyProtection="1">
      <alignment horizontal="center" vertical="center"/>
      <protection hidden="1"/>
    </xf>
    <xf numFmtId="0" fontId="21" fillId="0" borderId="53" xfId="0" applyFont="1" applyBorder="1" applyAlignment="1" applyProtection="1">
      <alignment horizontal="center" vertical="center" wrapText="1"/>
      <protection hidden="1"/>
    </xf>
    <xf numFmtId="0" fontId="34" fillId="0" borderId="53" xfId="0" applyFont="1" applyBorder="1" applyAlignment="1" applyProtection="1">
      <alignment horizontal="center" vertical="center" wrapText="1"/>
      <protection hidden="1"/>
    </xf>
    <xf numFmtId="0" fontId="28" fillId="0" borderId="54" xfId="0" applyFont="1" applyBorder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left" vertical="center"/>
      <protection hidden="1"/>
    </xf>
    <xf numFmtId="0" fontId="38" fillId="0" borderId="0" xfId="0" applyFont="1" applyAlignment="1" applyProtection="1">
      <alignment horizontal="center" vertical="center" wrapText="1"/>
      <protection hidden="1"/>
    </xf>
    <xf numFmtId="3" fontId="38" fillId="0" borderId="0" xfId="0" applyNumberFormat="1" applyFont="1" applyAlignment="1" applyProtection="1">
      <alignment horizontal="center" vertical="center" wrapText="1"/>
      <protection hidden="1"/>
    </xf>
    <xf numFmtId="0" fontId="38" fillId="0" borderId="0" xfId="0" applyFont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left" vertical="center" indent="6"/>
      <protection hidden="1"/>
    </xf>
    <xf numFmtId="0" fontId="31" fillId="0" borderId="18" xfId="0" applyFont="1" applyBorder="1" applyAlignment="1" applyProtection="1">
      <alignment horizontal="left" vertical="center"/>
      <protection hidden="1"/>
    </xf>
    <xf numFmtId="0" fontId="40" fillId="0" borderId="1" xfId="0" applyFont="1" applyBorder="1" applyAlignment="1" applyProtection="1">
      <alignment horizontal="center" wrapText="1"/>
      <protection hidden="1"/>
    </xf>
    <xf numFmtId="0" fontId="40" fillId="0" borderId="2" xfId="0" applyFont="1" applyBorder="1" applyAlignment="1" applyProtection="1">
      <alignment horizontal="center" wrapText="1"/>
      <protection hidden="1"/>
    </xf>
    <xf numFmtId="0" fontId="40" fillId="0" borderId="9" xfId="0" applyFont="1" applyBorder="1" applyAlignment="1" applyProtection="1">
      <alignment horizontal="center" wrapText="1"/>
      <protection hidden="1"/>
    </xf>
    <xf numFmtId="0" fontId="40" fillId="0" borderId="70" xfId="0" applyFont="1" applyBorder="1" applyAlignment="1" applyProtection="1">
      <alignment horizontal="center" wrapText="1"/>
      <protection hidden="1"/>
    </xf>
    <xf numFmtId="0" fontId="40" fillId="0" borderId="100" xfId="0" applyFont="1" applyBorder="1" applyAlignment="1" applyProtection="1">
      <alignment horizontal="center" wrapText="1"/>
      <protection hidden="1"/>
    </xf>
    <xf numFmtId="0" fontId="15" fillId="0" borderId="18" xfId="0" applyFont="1" applyBorder="1" applyAlignment="1" applyProtection="1">
      <alignment horizontal="center" vertical="center" wrapText="1"/>
      <protection hidden="1"/>
    </xf>
    <xf numFmtId="0" fontId="15" fillId="0" borderId="99" xfId="0" applyFont="1" applyBorder="1" applyAlignment="1" applyProtection="1">
      <alignment horizontal="center" vertical="center" wrapText="1"/>
      <protection hidden="1"/>
    </xf>
    <xf numFmtId="0" fontId="15" fillId="0" borderId="28" xfId="0" applyFont="1" applyBorder="1" applyAlignment="1" applyProtection="1">
      <alignment horizontal="center" vertical="center" wrapText="1"/>
      <protection hidden="1"/>
    </xf>
    <xf numFmtId="0" fontId="32" fillId="0" borderId="14" xfId="0" applyFont="1" applyBorder="1" applyAlignment="1" applyProtection="1">
      <alignment horizontal="left" vertical="center" wrapText="1" indent="1"/>
      <protection hidden="1"/>
    </xf>
    <xf numFmtId="3" fontId="18" fillId="0" borderId="15" xfId="0" applyNumberFormat="1" applyFont="1" applyBorder="1" applyAlignment="1" applyProtection="1">
      <alignment horizontal="center" vertical="center" shrinkToFit="1"/>
      <protection hidden="1"/>
    </xf>
    <xf numFmtId="3" fontId="18" fillId="0" borderId="49" xfId="0" applyNumberFormat="1" applyFont="1" applyBorder="1" applyAlignment="1" applyProtection="1">
      <alignment horizontal="center" vertical="center" shrinkToFit="1"/>
      <protection hidden="1"/>
    </xf>
    <xf numFmtId="3" fontId="18" fillId="0" borderId="14" xfId="0" applyNumberFormat="1" applyFont="1" applyBorder="1" applyAlignment="1" applyProtection="1">
      <alignment horizontal="center" vertical="center" shrinkToFit="1"/>
      <protection hidden="1"/>
    </xf>
    <xf numFmtId="3" fontId="18" fillId="0" borderId="96" xfId="0" applyNumberFormat="1" applyFont="1" applyBorder="1" applyAlignment="1" applyProtection="1">
      <alignment horizontal="center" vertical="center" shrinkToFit="1"/>
      <protection hidden="1"/>
    </xf>
    <xf numFmtId="3" fontId="18" fillId="0" borderId="86" xfId="0" applyNumberFormat="1" applyFont="1" applyBorder="1" applyAlignment="1" applyProtection="1">
      <alignment horizontal="center" vertical="center" shrinkToFit="1"/>
      <protection hidden="1"/>
    </xf>
    <xf numFmtId="3" fontId="18" fillId="0" borderId="19" xfId="0" applyNumberFormat="1" applyFont="1" applyBorder="1" applyAlignment="1" applyProtection="1">
      <alignment horizontal="center" vertical="center" shrinkToFit="1"/>
      <protection hidden="1"/>
    </xf>
    <xf numFmtId="3" fontId="21" fillId="0" borderId="97" xfId="0" applyNumberFormat="1" applyFont="1" applyBorder="1" applyAlignment="1" applyProtection="1">
      <alignment horizontal="center" vertical="center" shrinkToFit="1"/>
      <protection hidden="1"/>
    </xf>
    <xf numFmtId="3" fontId="21" fillId="0" borderId="10" xfId="0" applyNumberFormat="1" applyFont="1" applyBorder="1" applyAlignment="1" applyProtection="1">
      <alignment horizontal="center" vertical="center" shrinkToFit="1"/>
      <protection hidden="1"/>
    </xf>
    <xf numFmtId="3" fontId="21" fillId="0" borderId="98" xfId="0" applyNumberFormat="1" applyFont="1" applyBorder="1" applyAlignment="1" applyProtection="1">
      <alignment horizontal="center" vertical="center" shrinkToFit="1"/>
      <protection hidden="1"/>
    </xf>
    <xf numFmtId="3" fontId="21" fillId="0" borderId="51" xfId="0" applyNumberFormat="1" applyFont="1" applyBorder="1" applyAlignment="1" applyProtection="1">
      <alignment horizontal="center" vertical="center" shrinkToFit="1"/>
      <protection hidden="1"/>
    </xf>
    <xf numFmtId="3" fontId="21" fillId="0" borderId="114" xfId="0" applyNumberFormat="1" applyFont="1" applyBorder="1" applyAlignment="1" applyProtection="1">
      <alignment horizontal="center" vertical="center" shrinkToFit="1"/>
      <protection hidden="1"/>
    </xf>
    <xf numFmtId="3" fontId="21" fillId="0" borderId="28" xfId="0" applyNumberFormat="1" applyFont="1" applyBorder="1" applyAlignment="1" applyProtection="1">
      <alignment horizontal="center" vertical="center" shrinkToFit="1"/>
      <protection hidden="1"/>
    </xf>
    <xf numFmtId="0" fontId="21" fillId="0" borderId="0" xfId="0" applyFont="1" applyAlignment="1" applyProtection="1">
      <alignment vertical="center" wrapText="1"/>
      <protection hidden="1"/>
    </xf>
    <xf numFmtId="0" fontId="42" fillId="0" borderId="0" xfId="0" applyFont="1" applyAlignment="1" applyProtection="1">
      <alignment horizontal="center" vertical="center" wrapText="1"/>
      <protection hidden="1"/>
    </xf>
    <xf numFmtId="0" fontId="43" fillId="0" borderId="0" xfId="0" applyFont="1" applyAlignment="1" applyProtection="1">
      <alignment horizontal="center" vertical="center"/>
      <protection hidden="1"/>
    </xf>
    <xf numFmtId="0" fontId="44" fillId="0" borderId="0" xfId="0" applyFont="1" applyAlignment="1" applyProtection="1">
      <alignment vertical="center" wrapText="1"/>
      <protection hidden="1"/>
    </xf>
    <xf numFmtId="0" fontId="34" fillId="0" borderId="75" xfId="0" applyFont="1" applyBorder="1" applyAlignment="1" applyProtection="1">
      <alignment horizontal="center" vertical="center" wrapText="1"/>
      <protection hidden="1"/>
    </xf>
    <xf numFmtId="0" fontId="34" fillId="0" borderId="76" xfId="0" applyFont="1" applyBorder="1" applyAlignment="1" applyProtection="1">
      <alignment horizontal="center" vertical="center" wrapText="1"/>
      <protection hidden="1"/>
    </xf>
    <xf numFmtId="0" fontId="34" fillId="0" borderId="77" xfId="0" applyFont="1" applyBorder="1" applyAlignment="1" applyProtection="1">
      <alignment horizontal="center" vertical="center" wrapText="1"/>
      <protection hidden="1"/>
    </xf>
    <xf numFmtId="3" fontId="15" fillId="0" borderId="15" xfId="0" applyNumberFormat="1" applyFont="1" applyBorder="1" applyAlignment="1" applyProtection="1">
      <alignment horizontal="center" vertical="center" wrapText="1"/>
      <protection hidden="1"/>
    </xf>
    <xf numFmtId="3" fontId="15" fillId="0" borderId="81" xfId="0" applyNumberFormat="1" applyFont="1" applyBorder="1" applyAlignment="1" applyProtection="1">
      <alignment horizontal="center" vertical="center" wrapText="1"/>
      <protection hidden="1"/>
    </xf>
    <xf numFmtId="3" fontId="15" fillId="0" borderId="14" xfId="0" applyNumberFormat="1" applyFont="1" applyBorder="1" applyAlignment="1" applyProtection="1">
      <alignment horizontal="center" vertical="center" wrapText="1"/>
      <protection hidden="1"/>
    </xf>
    <xf numFmtId="3" fontId="34" fillId="0" borderId="46" xfId="0" applyNumberFormat="1" applyFont="1" applyBorder="1" applyAlignment="1" applyProtection="1">
      <alignment horizontal="center" vertical="center" wrapText="1"/>
      <protection hidden="1"/>
    </xf>
    <xf numFmtId="0" fontId="24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horizontal="left" vertical="center" wrapText="1" indent="6"/>
      <protection hidden="1"/>
    </xf>
    <xf numFmtId="0" fontId="38" fillId="0" borderId="0" xfId="0" applyFont="1" applyAlignment="1" applyProtection="1">
      <alignment vertical="center"/>
      <protection hidden="1"/>
    </xf>
    <xf numFmtId="0" fontId="30" fillId="0" borderId="0" xfId="0" applyFont="1" applyProtection="1">
      <protection hidden="1"/>
    </xf>
    <xf numFmtId="0" fontId="45" fillId="0" borderId="0" xfId="0" applyFont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46" fillId="0" borderId="0" xfId="0" applyFont="1" applyAlignment="1" applyProtection="1">
      <alignment horizontal="center" vertical="center"/>
      <protection hidden="1"/>
    </xf>
    <xf numFmtId="0" fontId="47" fillId="0" borderId="0" xfId="0" applyFont="1" applyProtection="1">
      <protection hidden="1"/>
    </xf>
    <xf numFmtId="0" fontId="17" fillId="0" borderId="0" xfId="0" applyFont="1" applyAlignment="1" applyProtection="1">
      <alignment horizontal="right" vertical="center" indent="1"/>
      <protection hidden="1"/>
    </xf>
    <xf numFmtId="0" fontId="49" fillId="0" borderId="0" xfId="0" applyFont="1" applyAlignment="1" applyProtection="1">
      <alignment vertical="center"/>
      <protection hidden="1"/>
    </xf>
    <xf numFmtId="0" fontId="50" fillId="0" borderId="0" xfId="0" applyFont="1" applyAlignment="1" applyProtection="1">
      <alignment horizontal="center" vertical="center"/>
      <protection hidden="1"/>
    </xf>
    <xf numFmtId="0" fontId="18" fillId="0" borderId="0" xfId="0" applyFont="1" applyProtection="1">
      <protection hidden="1"/>
    </xf>
    <xf numFmtId="0" fontId="12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 vertical="center"/>
      <protection hidden="1"/>
    </xf>
    <xf numFmtId="164" fontId="51" fillId="0" borderId="0" xfId="0" applyNumberFormat="1" applyFont="1" applyAlignment="1" applyProtection="1">
      <alignment horizontal="left" vertical="center"/>
      <protection locked="0" hidden="1"/>
    </xf>
    <xf numFmtId="0" fontId="18" fillId="0" borderId="0" xfId="1" applyFont="1" applyFill="1" applyBorder="1" applyAlignment="1" applyProtection="1">
      <alignment horizontal="left" vertical="center" shrinkToFit="1"/>
      <protection locked="0" hidden="1"/>
    </xf>
    <xf numFmtId="0" fontId="51" fillId="0" borderId="0" xfId="0" applyFont="1" applyAlignment="1" applyProtection="1">
      <alignment horizontal="left" vertical="center" shrinkToFit="1"/>
      <protection locked="0" hidden="1"/>
    </xf>
    <xf numFmtId="0" fontId="12" fillId="0" borderId="125" xfId="0" applyFont="1" applyBorder="1" applyAlignment="1" applyProtection="1">
      <alignment vertical="top"/>
      <protection hidden="1"/>
    </xf>
    <xf numFmtId="0" fontId="51" fillId="0" borderId="0" xfId="0" applyFont="1" applyAlignment="1" applyProtection="1">
      <alignment horizontal="left" vertical="center"/>
      <protection locked="0" hidden="1"/>
    </xf>
    <xf numFmtId="0" fontId="15" fillId="0" borderId="0" xfId="0" applyFont="1" applyAlignment="1" applyProtection="1">
      <alignment horizontal="right" vertical="center" indent="1"/>
      <protection hidden="1"/>
    </xf>
    <xf numFmtId="164" fontId="51" fillId="0" borderId="0" xfId="0" applyNumberFormat="1" applyFont="1" applyAlignment="1" applyProtection="1">
      <alignment horizontal="left" vertical="center" shrinkToFit="1"/>
      <protection locked="0"/>
    </xf>
    <xf numFmtId="0" fontId="51" fillId="0" borderId="0" xfId="0" applyFont="1" applyAlignment="1" applyProtection="1">
      <alignment horizontal="left" vertical="center"/>
      <protection locked="0"/>
    </xf>
    <xf numFmtId="0" fontId="33" fillId="0" borderId="0" xfId="0" applyFont="1" applyAlignment="1" applyProtection="1">
      <alignment horizontal="justify" vertical="center" wrapText="1"/>
      <protection hidden="1"/>
    </xf>
    <xf numFmtId="1" fontId="25" fillId="0" borderId="0" xfId="0" applyNumberFormat="1" applyFont="1" applyAlignment="1">
      <alignment horizontal="center"/>
    </xf>
    <xf numFmtId="0" fontId="12" fillId="0" borderId="0" xfId="0" applyFont="1"/>
    <xf numFmtId="0" fontId="10" fillId="0" borderId="0" xfId="0" applyFont="1"/>
    <xf numFmtId="1" fontId="12" fillId="0" borderId="0" xfId="0" applyNumberFormat="1" applyFont="1"/>
    <xf numFmtId="0" fontId="0" fillId="4" borderId="127" xfId="0" applyFill="1" applyBorder="1"/>
    <xf numFmtId="49" fontId="0" fillId="4" borderId="127" xfId="0" applyNumberFormat="1" applyFill="1" applyBorder="1"/>
    <xf numFmtId="0" fontId="0" fillId="4" borderId="127" xfId="0" applyFill="1" applyBorder="1" applyAlignment="1">
      <alignment horizontal="left"/>
    </xf>
    <xf numFmtId="0" fontId="0" fillId="0" borderId="127" xfId="0" applyBorder="1"/>
    <xf numFmtId="49" fontId="0" fillId="0" borderId="127" xfId="0" applyNumberFormat="1" applyBorder="1"/>
    <xf numFmtId="0" fontId="0" fillId="0" borderId="127" xfId="0" applyBorder="1" applyAlignment="1">
      <alignment horizontal="left"/>
    </xf>
    <xf numFmtId="0" fontId="0" fillId="6" borderId="127" xfId="0" applyFill="1" applyBorder="1"/>
    <xf numFmtId="0" fontId="0" fillId="7" borderId="127" xfId="0" quotePrefix="1" applyFill="1" applyBorder="1"/>
    <xf numFmtId="0" fontId="0" fillId="7" borderId="127" xfId="0" applyFill="1" applyBorder="1"/>
    <xf numFmtId="0" fontId="4" fillId="8" borderId="126" xfId="0" applyFont="1" applyFill="1" applyBorder="1" applyAlignment="1">
      <alignment horizontal="left"/>
    </xf>
    <xf numFmtId="0" fontId="54" fillId="2" borderId="126" xfId="0" applyFont="1" applyFill="1" applyBorder="1"/>
    <xf numFmtId="0" fontId="4" fillId="8" borderId="126" xfId="0" applyFont="1" applyFill="1" applyBorder="1"/>
    <xf numFmtId="0" fontId="4" fillId="8" borderId="126" xfId="0" applyFont="1" applyFill="1" applyBorder="1" applyAlignment="1">
      <alignment horizontal="left" wrapText="1"/>
    </xf>
    <xf numFmtId="0" fontId="0" fillId="0" borderId="128" xfId="0" applyBorder="1" applyAlignment="1">
      <alignment horizontal="left"/>
    </xf>
    <xf numFmtId="0" fontId="0" fillId="0" borderId="128" xfId="0" applyBorder="1"/>
    <xf numFmtId="49" fontId="0" fillId="0" borderId="128" xfId="0" applyNumberFormat="1" applyBorder="1"/>
    <xf numFmtId="3" fontId="21" fillId="9" borderId="73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78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47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79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80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48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55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0" xfId="0" applyNumberFormat="1" applyFont="1" applyFill="1" applyAlignment="1" applyProtection="1">
      <alignment horizontal="center" vertical="center" shrinkToFit="1"/>
      <protection locked="0"/>
    </xf>
    <xf numFmtId="3" fontId="21" fillId="9" borderId="41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43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58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18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88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90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68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109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65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112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42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113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45" xfId="0" applyNumberFormat="1" applyFont="1" applyFill="1" applyBorder="1" applyAlignment="1" applyProtection="1">
      <alignment horizontal="center" vertical="center" shrinkToFit="1"/>
      <protection locked="0"/>
    </xf>
    <xf numFmtId="0" fontId="21" fillId="9" borderId="0" xfId="0" applyFont="1" applyFill="1" applyAlignment="1" applyProtection="1">
      <alignment horizontal="left" vertical="center" shrinkToFit="1"/>
      <protection locked="0"/>
    </xf>
    <xf numFmtId="0" fontId="21" fillId="9" borderId="43" xfId="0" applyFont="1" applyFill="1" applyBorder="1" applyAlignment="1" applyProtection="1">
      <alignment horizontal="left" vertical="center" shrinkToFit="1"/>
      <protection locked="0"/>
    </xf>
    <xf numFmtId="0" fontId="21" fillId="9" borderId="53" xfId="0" applyFont="1" applyFill="1" applyBorder="1" applyAlignment="1" applyProtection="1">
      <alignment horizontal="left" vertical="center" shrinkToFit="1"/>
      <protection locked="0"/>
    </xf>
    <xf numFmtId="0" fontId="21" fillId="9" borderId="71" xfId="0" applyFont="1" applyFill="1" applyBorder="1" applyAlignment="1" applyProtection="1">
      <alignment horizontal="center" vertical="center" shrinkToFit="1"/>
      <protection locked="0"/>
    </xf>
    <xf numFmtId="0" fontId="21" fillId="9" borderId="51" xfId="0" applyFont="1" applyFill="1" applyBorder="1" applyAlignment="1" applyProtection="1">
      <alignment horizontal="center" vertical="center" shrinkToFit="1"/>
      <protection locked="0"/>
    </xf>
    <xf numFmtId="0" fontId="21" fillId="9" borderId="43" xfId="0" applyFont="1" applyFill="1" applyBorder="1" applyAlignment="1" applyProtection="1">
      <alignment horizontal="center" vertical="center" shrinkToFit="1"/>
      <protection locked="0"/>
    </xf>
    <xf numFmtId="0" fontId="21" fillId="9" borderId="53" xfId="0" applyFont="1" applyFill="1" applyBorder="1" applyAlignment="1" applyProtection="1">
      <alignment horizontal="center" vertical="center" shrinkToFit="1"/>
      <protection locked="0"/>
    </xf>
    <xf numFmtId="3" fontId="21" fillId="9" borderId="56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16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57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12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92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94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62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30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63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67" xfId="0" applyNumberFormat="1" applyFont="1" applyFill="1" applyBorder="1" applyAlignment="1" applyProtection="1">
      <alignment horizontal="center" vertical="center" shrinkToFit="1"/>
      <protection locked="0"/>
    </xf>
    <xf numFmtId="3" fontId="21" fillId="9" borderId="31" xfId="0" applyNumberFormat="1" applyFont="1" applyFill="1" applyBorder="1" applyAlignment="1" applyProtection="1">
      <alignment horizontal="center" vertical="center" shrinkToFit="1"/>
      <protection locked="0"/>
    </xf>
    <xf numFmtId="0" fontId="22" fillId="9" borderId="62" xfId="0" applyFont="1" applyFill="1" applyBorder="1" applyAlignment="1" applyProtection="1">
      <alignment horizontal="center" vertical="center"/>
      <protection locked="0"/>
    </xf>
    <xf numFmtId="0" fontId="22" fillId="9" borderId="30" xfId="0" applyFont="1" applyFill="1" applyBorder="1" applyAlignment="1" applyProtection="1">
      <alignment horizontal="center" vertical="center"/>
      <protection locked="0"/>
    </xf>
    <xf numFmtId="0" fontId="22" fillId="9" borderId="62" xfId="0" applyFont="1" applyFill="1" applyBorder="1" applyAlignment="1" applyProtection="1">
      <alignment horizontal="center" vertical="center" wrapText="1"/>
      <protection locked="0"/>
    </xf>
    <xf numFmtId="0" fontId="21" fillId="9" borderId="62" xfId="0" applyFont="1" applyFill="1" applyBorder="1" applyAlignment="1" applyProtection="1">
      <alignment horizontal="center" wrapText="1"/>
      <protection locked="0"/>
    </xf>
    <xf numFmtId="0" fontId="21" fillId="9" borderId="30" xfId="0" applyFont="1" applyFill="1" applyBorder="1" applyAlignment="1" applyProtection="1">
      <alignment horizontal="center" wrapText="1"/>
      <protection locked="0"/>
    </xf>
    <xf numFmtId="0" fontId="22" fillId="9" borderId="65" xfId="0" applyFont="1" applyFill="1" applyBorder="1" applyAlignment="1" applyProtection="1">
      <alignment horizontal="center" vertical="center" wrapText="1"/>
      <protection locked="0"/>
    </xf>
    <xf numFmtId="0" fontId="21" fillId="9" borderId="65" xfId="0" applyFont="1" applyFill="1" applyBorder="1" applyAlignment="1" applyProtection="1">
      <alignment horizontal="center" wrapText="1"/>
      <protection locked="0"/>
    </xf>
    <xf numFmtId="0" fontId="21" fillId="9" borderId="63" xfId="0" applyFont="1" applyFill="1" applyBorder="1" applyAlignment="1" applyProtection="1">
      <alignment horizontal="center" wrapText="1"/>
      <protection locked="0"/>
    </xf>
    <xf numFmtId="0" fontId="22" fillId="9" borderId="67" xfId="0" applyFont="1" applyFill="1" applyBorder="1" applyAlignment="1" applyProtection="1">
      <alignment horizontal="center" vertical="center"/>
      <protection locked="0"/>
    </xf>
    <xf numFmtId="0" fontId="22" fillId="9" borderId="31" xfId="0" applyFont="1" applyFill="1" applyBorder="1" applyAlignment="1" applyProtection="1">
      <alignment horizontal="center" vertical="center"/>
      <protection locked="0"/>
    </xf>
    <xf numFmtId="0" fontId="55" fillId="0" borderId="0" xfId="0" applyFont="1" applyAlignment="1" applyProtection="1">
      <alignment horizontal="center" wrapText="1"/>
      <protection hidden="1"/>
    </xf>
    <xf numFmtId="0" fontId="14" fillId="0" borderId="0" xfId="0" applyFont="1" applyAlignment="1" applyProtection="1">
      <alignment horizontal="right" vertical="center" indent="1"/>
      <protection hidden="1"/>
    </xf>
    <xf numFmtId="0" fontId="27" fillId="0" borderId="0" xfId="0" applyFont="1" applyAlignment="1" applyProtection="1">
      <alignment horizontal="right" vertical="center" indent="1"/>
      <protection hidden="1"/>
    </xf>
    <xf numFmtId="0" fontId="38" fillId="0" borderId="0" xfId="0" applyFont="1" applyAlignment="1" applyProtection="1">
      <alignment horizontal="right" vertical="center" indent="1"/>
      <protection hidden="1"/>
    </xf>
    <xf numFmtId="0" fontId="38" fillId="9" borderId="41" xfId="0" applyFont="1" applyFill="1" applyBorder="1" applyAlignment="1" applyProtection="1">
      <alignment horizontal="left" vertical="center" shrinkToFit="1"/>
      <protection locked="0"/>
    </xf>
    <xf numFmtId="164" fontId="38" fillId="9" borderId="41" xfId="0" applyNumberFormat="1" applyFont="1" applyFill="1" applyBorder="1" applyAlignment="1" applyProtection="1">
      <alignment horizontal="left" vertical="center" shrinkToFit="1"/>
      <protection locked="0" hidden="1"/>
    </xf>
    <xf numFmtId="0" fontId="38" fillId="0" borderId="41" xfId="0" applyFont="1" applyBorder="1" applyAlignment="1" applyProtection="1">
      <alignment horizontal="left" vertical="center"/>
      <protection hidden="1"/>
    </xf>
    <xf numFmtId="0" fontId="27" fillId="0" borderId="0" xfId="0" applyFont="1" applyAlignment="1" applyProtection="1">
      <alignment horizontal="left"/>
      <protection hidden="1"/>
    </xf>
    <xf numFmtId="164" fontId="38" fillId="9" borderId="41" xfId="0" applyNumberFormat="1" applyFont="1" applyFill="1" applyBorder="1" applyAlignment="1" applyProtection="1">
      <alignment horizontal="left" vertical="center"/>
      <protection locked="0" hidden="1"/>
    </xf>
    <xf numFmtId="0" fontId="27" fillId="0" borderId="41" xfId="0" applyFont="1" applyBorder="1" applyAlignment="1" applyProtection="1">
      <alignment horizontal="left" vertical="center"/>
      <protection hidden="1"/>
    </xf>
    <xf numFmtId="0" fontId="48" fillId="0" borderId="41" xfId="0" applyFont="1" applyBorder="1" applyAlignment="1" applyProtection="1">
      <alignment horizontal="left" vertical="center" shrinkToFit="1"/>
      <protection locked="0" hidden="1"/>
    </xf>
    <xf numFmtId="0" fontId="0" fillId="4" borderId="127" xfId="0" applyFill="1" applyBorder="1" applyAlignment="1">
      <alignment horizontal="right"/>
    </xf>
    <xf numFmtId="0" fontId="0" fillId="0" borderId="127" xfId="0" applyBorder="1" applyAlignment="1">
      <alignment horizontal="right"/>
    </xf>
    <xf numFmtId="0" fontId="0" fillId="0" borderId="128" xfId="0" applyBorder="1" applyAlignment="1">
      <alignment horizontal="right"/>
    </xf>
    <xf numFmtId="0" fontId="18" fillId="0" borderId="30" xfId="0" applyFont="1" applyBorder="1" applyAlignment="1" applyProtection="1">
      <alignment horizontal="left" vertical="center" wrapText="1" indent="4"/>
      <protection hidden="1"/>
    </xf>
    <xf numFmtId="0" fontId="18" fillId="0" borderId="31" xfId="0" applyFont="1" applyBorder="1" applyAlignment="1" applyProtection="1">
      <alignment horizontal="left" vertical="center" wrapText="1" indent="4"/>
      <protection hidden="1"/>
    </xf>
    <xf numFmtId="0" fontId="18" fillId="0" borderId="0" xfId="0" applyFont="1" applyAlignment="1" applyProtection="1">
      <alignment horizontal="left" vertical="center" indent="1"/>
      <protection hidden="1"/>
    </xf>
    <xf numFmtId="0" fontId="32" fillId="0" borderId="14" xfId="0" applyFont="1" applyBorder="1" applyAlignment="1" applyProtection="1">
      <alignment vertical="center" wrapText="1"/>
      <protection hidden="1"/>
    </xf>
    <xf numFmtId="0" fontId="58" fillId="0" borderId="14" xfId="0" applyFont="1" applyBorder="1" applyAlignment="1" applyProtection="1">
      <alignment horizontal="center" vertical="center" wrapText="1"/>
      <protection hidden="1"/>
    </xf>
    <xf numFmtId="0" fontId="13" fillId="0" borderId="18" xfId="0" applyFont="1" applyBorder="1" applyAlignment="1" applyProtection="1">
      <alignment vertical="center"/>
      <protection hidden="1"/>
    </xf>
    <xf numFmtId="0" fontId="33" fillId="0" borderId="0" xfId="0" applyFont="1" applyAlignment="1" applyProtection="1">
      <alignment vertic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59" fillId="0" borderId="123" xfId="0" applyFont="1" applyBorder="1" applyAlignment="1" applyProtection="1">
      <alignment horizontal="center" vertical="center" wrapText="1"/>
      <protection hidden="1"/>
    </xf>
    <xf numFmtId="0" fontId="15" fillId="0" borderId="53" xfId="0" quotePrefix="1" applyFont="1" applyBorder="1" applyAlignment="1" applyProtection="1">
      <alignment horizontal="center" vertical="center" wrapText="1"/>
      <protection hidden="1"/>
    </xf>
    <xf numFmtId="0" fontId="10" fillId="0" borderId="35" xfId="0" applyFont="1" applyBorder="1" applyAlignment="1" applyProtection="1">
      <alignment horizontal="center" vertical="center" wrapText="1"/>
      <protection hidden="1"/>
    </xf>
    <xf numFmtId="0" fontId="25" fillId="0" borderId="4" xfId="0" applyFont="1" applyBorder="1" applyAlignment="1" applyProtection="1">
      <alignment horizontal="center" vertical="center"/>
      <protection hidden="1"/>
    </xf>
    <xf numFmtId="0" fontId="32" fillId="0" borderId="18" xfId="0" applyFont="1" applyBorder="1" applyAlignment="1" applyProtection="1">
      <alignment vertical="center"/>
      <protection hidden="1"/>
    </xf>
    <xf numFmtId="0" fontId="0" fillId="4" borderId="126" xfId="0" applyFill="1" applyBorder="1" applyAlignment="1">
      <alignment horizontal="left"/>
    </xf>
    <xf numFmtId="0" fontId="54" fillId="2" borderId="126" xfId="0" applyFont="1" applyFill="1" applyBorder="1" applyAlignment="1">
      <alignment horizontal="left"/>
    </xf>
    <xf numFmtId="0" fontId="0" fillId="0" borderId="127" xfId="0" quotePrefix="1" applyBorder="1"/>
    <xf numFmtId="0" fontId="61" fillId="0" borderId="127" xfId="0" applyFont="1" applyBorder="1"/>
    <xf numFmtId="0" fontId="61" fillId="4" borderId="127" xfId="0" applyFont="1" applyFill="1" applyBorder="1"/>
    <xf numFmtId="0" fontId="61" fillId="4" borderId="126" xfId="0" applyFont="1" applyFill="1" applyBorder="1" applyAlignment="1">
      <alignment horizontal="left"/>
    </xf>
    <xf numFmtId="0" fontId="0" fillId="4" borderId="126" xfId="0" applyFill="1" applyBorder="1"/>
    <xf numFmtId="0" fontId="53" fillId="5" borderId="0" xfId="0" applyFont="1" applyFill="1"/>
    <xf numFmtId="0" fontId="53" fillId="6" borderId="0" xfId="0" applyFont="1" applyFill="1"/>
    <xf numFmtId="0" fontId="16" fillId="0" borderId="0" xfId="0" applyFont="1"/>
    <xf numFmtId="1" fontId="12" fillId="0" borderId="131" xfId="0" applyNumberFormat="1" applyFont="1" applyBorder="1"/>
    <xf numFmtId="1" fontId="12" fillId="0" borderId="132" xfId="0" applyNumberFormat="1" applyFont="1" applyBorder="1"/>
    <xf numFmtId="1" fontId="12" fillId="0" borderId="133" xfId="0" applyNumberFormat="1" applyFont="1" applyBorder="1"/>
    <xf numFmtId="1" fontId="12" fillId="0" borderId="134" xfId="0" applyNumberFormat="1" applyFont="1" applyBorder="1"/>
    <xf numFmtId="1" fontId="25" fillId="0" borderId="134" xfId="0" applyNumberFormat="1" applyFont="1" applyBorder="1" applyAlignment="1">
      <alignment horizontal="center"/>
    </xf>
    <xf numFmtId="1" fontId="25" fillId="0" borderId="135" xfId="0" applyNumberFormat="1" applyFont="1" applyBorder="1" applyAlignment="1">
      <alignment horizontal="center"/>
    </xf>
    <xf numFmtId="1" fontId="12" fillId="0" borderId="0" xfId="0" applyNumberFormat="1" applyFont="1" applyAlignment="1">
      <alignment vertical="center"/>
    </xf>
    <xf numFmtId="1" fontId="31" fillId="0" borderId="0" xfId="0" applyNumberFormat="1" applyFont="1" applyAlignment="1">
      <alignment horizontal="right" vertical="center"/>
    </xf>
    <xf numFmtId="1" fontId="64" fillId="11" borderId="136" xfId="0" applyNumberFormat="1" applyFont="1" applyFill="1" applyBorder="1" applyAlignment="1" applyProtection="1">
      <alignment horizontal="center" vertical="center"/>
      <protection locked="0"/>
    </xf>
    <xf numFmtId="1" fontId="64" fillId="0" borderId="137" xfId="0" applyNumberFormat="1" applyFont="1" applyBorder="1" applyAlignment="1" applyProtection="1">
      <alignment horizontal="left" vertical="center"/>
      <protection hidden="1"/>
    </xf>
    <xf numFmtId="1" fontId="65" fillId="12" borderId="136" xfId="0" applyNumberFormat="1" applyFont="1" applyFill="1" applyBorder="1" applyAlignment="1" applyProtection="1">
      <alignment horizontal="center" vertical="center"/>
      <protection hidden="1"/>
    </xf>
    <xf numFmtId="1" fontId="25" fillId="0" borderId="138" xfId="0" applyNumberFormat="1" applyFont="1" applyBorder="1" applyAlignment="1">
      <alignment horizontal="center"/>
    </xf>
    <xf numFmtId="1" fontId="25" fillId="0" borderId="139" xfId="0" applyNumberFormat="1" applyFont="1" applyBorder="1" applyAlignment="1">
      <alignment horizontal="center"/>
    </xf>
    <xf numFmtId="1" fontId="25" fillId="0" borderId="140" xfId="0" applyNumberFormat="1" applyFont="1" applyBorder="1" applyAlignment="1">
      <alignment horizontal="center"/>
    </xf>
    <xf numFmtId="0" fontId="61" fillId="2" borderId="127" xfId="0" applyFont="1" applyFill="1" applyBorder="1"/>
    <xf numFmtId="0" fontId="61" fillId="13" borderId="127" xfId="0" quotePrefix="1" applyFont="1" applyFill="1" applyBorder="1"/>
    <xf numFmtId="0" fontId="60" fillId="2" borderId="127" xfId="0" applyFont="1" applyFill="1" applyBorder="1"/>
    <xf numFmtId="0" fontId="60" fillId="13" borderId="127" xfId="0" quotePrefix="1" applyFont="1" applyFill="1" applyBorder="1"/>
    <xf numFmtId="0" fontId="12" fillId="0" borderId="30" xfId="0" applyFont="1" applyBorder="1" applyAlignment="1" applyProtection="1">
      <alignment horizontal="left" vertical="center" indent="2"/>
      <protection hidden="1"/>
    </xf>
    <xf numFmtId="0" fontId="12" fillId="0" borderId="63" xfId="0" applyFont="1" applyBorder="1" applyAlignment="1" applyProtection="1">
      <alignment horizontal="left" vertical="center" indent="2"/>
      <protection hidden="1"/>
    </xf>
    <xf numFmtId="0" fontId="18" fillId="0" borderId="30" xfId="0" applyFont="1" applyBorder="1" applyAlignment="1" applyProtection="1">
      <alignment horizontal="left" vertical="center" indent="2"/>
      <protection hidden="1"/>
    </xf>
    <xf numFmtId="0" fontId="12" fillId="0" borderId="31" xfId="0" applyFont="1" applyBorder="1" applyAlignment="1" applyProtection="1">
      <alignment horizontal="left" vertical="center" indent="2"/>
      <protection hidden="1"/>
    </xf>
    <xf numFmtId="0" fontId="15" fillId="0" borderId="0" xfId="0" applyFont="1" applyAlignment="1" applyProtection="1">
      <alignment horizontal="left" vertical="center" indent="1"/>
      <protection hidden="1"/>
    </xf>
    <xf numFmtId="0" fontId="15" fillId="0" borderId="43" xfId="0" applyFont="1" applyBorder="1" applyAlignment="1" applyProtection="1">
      <alignment horizontal="left" vertical="center" indent="1"/>
      <protection hidden="1"/>
    </xf>
    <xf numFmtId="0" fontId="15" fillId="0" borderId="16" xfId="0" applyFont="1" applyBorder="1" applyAlignment="1" applyProtection="1">
      <alignment horizontal="left" vertical="center" indent="1"/>
      <protection hidden="1"/>
    </xf>
    <xf numFmtId="0" fontId="15" fillId="0" borderId="12" xfId="0" applyFont="1" applyBorder="1" applyAlignment="1" applyProtection="1">
      <alignment horizontal="left" vertical="center" indent="1"/>
      <protection hidden="1"/>
    </xf>
    <xf numFmtId="0" fontId="15" fillId="0" borderId="18" xfId="0" applyFont="1" applyBorder="1" applyAlignment="1" applyProtection="1">
      <alignment horizontal="left" vertical="center" indent="1"/>
      <protection hidden="1"/>
    </xf>
    <xf numFmtId="0" fontId="15" fillId="0" borderId="43" xfId="0" applyFont="1" applyBorder="1" applyAlignment="1" applyProtection="1">
      <alignment horizontal="left" vertical="center" indent="2"/>
      <protection hidden="1"/>
    </xf>
    <xf numFmtId="0" fontId="15" fillId="0" borderId="95" xfId="0" applyFont="1" applyBorder="1" applyAlignment="1" applyProtection="1">
      <alignment horizontal="left" vertical="center" indent="2"/>
      <protection hidden="1"/>
    </xf>
    <xf numFmtId="0" fontId="15" fillId="0" borderId="18" xfId="0" applyFont="1" applyBorder="1" applyAlignment="1" applyProtection="1">
      <alignment horizontal="left" vertical="center" indent="2"/>
      <protection hidden="1"/>
    </xf>
    <xf numFmtId="0" fontId="52" fillId="0" borderId="111" xfId="0" applyFont="1" applyBorder="1" applyAlignment="1" applyProtection="1">
      <alignment horizontal="left" vertical="center" wrapText="1" indent="1"/>
      <protection hidden="1"/>
    </xf>
    <xf numFmtId="0" fontId="52" fillId="0" borderId="55" xfId="0" applyFont="1" applyBorder="1" applyAlignment="1" applyProtection="1">
      <alignment horizontal="left" vertical="center" wrapText="1" indent="1"/>
      <protection hidden="1"/>
    </xf>
    <xf numFmtId="0" fontId="52" fillId="0" borderId="110" xfId="0" applyFont="1" applyBorder="1" applyAlignment="1" applyProtection="1">
      <alignment horizontal="left" vertical="center" wrapText="1" indent="1"/>
      <protection hidden="1"/>
    </xf>
    <xf numFmtId="0" fontId="45" fillId="0" borderId="0" xfId="0" applyFont="1" applyAlignment="1" applyProtection="1">
      <alignment horizontal="center"/>
      <protection hidden="1"/>
    </xf>
    <xf numFmtId="0" fontId="46" fillId="0" borderId="0" xfId="0" applyFont="1" applyAlignment="1" applyProtection="1">
      <alignment horizontal="center" vertical="center" wrapText="1"/>
      <protection hidden="1"/>
    </xf>
    <xf numFmtId="0" fontId="56" fillId="10" borderId="129" xfId="0" applyFont="1" applyFill="1" applyBorder="1" applyAlignment="1" applyProtection="1">
      <alignment horizontal="center" vertical="center" wrapText="1" shrinkToFit="1"/>
      <protection hidden="1"/>
    </xf>
    <xf numFmtId="0" fontId="56" fillId="10" borderId="130" xfId="0" applyFont="1" applyFill="1" applyBorder="1" applyAlignment="1" applyProtection="1">
      <alignment horizontal="center" vertical="center" wrapText="1" shrinkToFit="1"/>
      <protection hidden="1"/>
    </xf>
    <xf numFmtId="0" fontId="57" fillId="0" borderId="21" xfId="0" applyFont="1" applyBorder="1" applyAlignment="1" applyProtection="1">
      <alignment horizontal="left" vertical="center" wrapText="1"/>
      <protection hidden="1"/>
    </xf>
    <xf numFmtId="0" fontId="57" fillId="0" borderId="0" xfId="0" applyFont="1" applyAlignment="1" applyProtection="1">
      <alignment horizontal="left" vertical="center" wrapText="1"/>
      <protection hidden="1"/>
    </xf>
    <xf numFmtId="1" fontId="62" fillId="0" borderId="0" xfId="0" applyNumberFormat="1" applyFont="1" applyAlignment="1">
      <alignment horizontal="center" vertical="center" wrapText="1"/>
    </xf>
    <xf numFmtId="1" fontId="62" fillId="0" borderId="135" xfId="0" applyNumberFormat="1" applyFont="1" applyBorder="1" applyAlignment="1">
      <alignment horizontal="center" vertical="center" wrapText="1"/>
    </xf>
    <xf numFmtId="0" fontId="18" fillId="9" borderId="20" xfId="0" applyFont="1" applyFill="1" applyBorder="1" applyAlignment="1" applyProtection="1">
      <alignment horizontal="left" vertical="top" wrapText="1"/>
      <protection locked="0"/>
    </xf>
    <xf numFmtId="0" fontId="18" fillId="3" borderId="21" xfId="0" applyFont="1" applyFill="1" applyBorder="1" applyAlignment="1" applyProtection="1">
      <alignment horizontal="left" vertical="top" wrapText="1"/>
      <protection locked="0"/>
    </xf>
    <xf numFmtId="0" fontId="18" fillId="3" borderId="22" xfId="0" applyFont="1" applyFill="1" applyBorder="1" applyAlignment="1" applyProtection="1">
      <alignment horizontal="left" vertical="top" wrapText="1"/>
      <protection locked="0"/>
    </xf>
    <xf numFmtId="0" fontId="18" fillId="3" borderId="23" xfId="0" applyFont="1" applyFill="1" applyBorder="1" applyAlignment="1" applyProtection="1">
      <alignment horizontal="left" vertical="top" wrapText="1"/>
      <protection locked="0"/>
    </xf>
    <xf numFmtId="0" fontId="18" fillId="3" borderId="0" xfId="0" applyFont="1" applyFill="1" applyAlignment="1" applyProtection="1">
      <alignment horizontal="left" vertical="top" wrapText="1"/>
      <protection locked="0"/>
    </xf>
    <xf numFmtId="0" fontId="18" fillId="3" borderId="24" xfId="0" applyFont="1" applyFill="1" applyBorder="1" applyAlignment="1" applyProtection="1">
      <alignment horizontal="left" vertical="top" wrapText="1"/>
      <protection locked="0"/>
    </xf>
    <xf numFmtId="0" fontId="18" fillId="3" borderId="25" xfId="0" applyFont="1" applyFill="1" applyBorder="1" applyAlignment="1" applyProtection="1">
      <alignment horizontal="left" vertical="top" wrapText="1"/>
      <protection locked="0"/>
    </xf>
    <xf numFmtId="0" fontId="18" fillId="3" borderId="26" xfId="0" applyFont="1" applyFill="1" applyBorder="1" applyAlignment="1" applyProtection="1">
      <alignment horizontal="left" vertical="top" wrapText="1"/>
      <protection locked="0"/>
    </xf>
    <xf numFmtId="0" fontId="18" fillId="3" borderId="27" xfId="0" applyFont="1" applyFill="1" applyBorder="1" applyAlignment="1" applyProtection="1">
      <alignment horizontal="left" vertical="top" wrapText="1"/>
      <protection locked="0"/>
    </xf>
    <xf numFmtId="0" fontId="31" fillId="0" borderId="18" xfId="0" applyFont="1" applyBorder="1" applyAlignment="1" applyProtection="1">
      <alignment horizontal="left" vertical="center" wrapText="1"/>
      <protection hidden="1"/>
    </xf>
    <xf numFmtId="0" fontId="26" fillId="0" borderId="4" xfId="0" applyFont="1" applyBorder="1" applyAlignment="1" applyProtection="1">
      <alignment horizontal="left" vertical="center" wrapText="1"/>
      <protection hidden="1"/>
    </xf>
    <xf numFmtId="0" fontId="26" fillId="0" borderId="18" xfId="0" applyFont="1" applyBorder="1" applyAlignment="1" applyProtection="1">
      <alignment horizontal="left" vertical="center" wrapText="1"/>
      <protection hidden="1"/>
    </xf>
    <xf numFmtId="0" fontId="26" fillId="0" borderId="7" xfId="0" applyFont="1" applyBorder="1" applyAlignment="1" applyProtection="1">
      <alignment horizontal="center" vertical="center"/>
      <protection hidden="1"/>
    </xf>
    <xf numFmtId="0" fontId="26" fillId="0" borderId="8" xfId="0" applyFont="1" applyBorder="1" applyAlignment="1" applyProtection="1">
      <alignment horizontal="center" vertical="center"/>
      <protection hidden="1"/>
    </xf>
    <xf numFmtId="0" fontId="26" fillId="0" borderId="74" xfId="0" applyFont="1" applyBorder="1" applyAlignment="1" applyProtection="1">
      <alignment horizontal="center" vertical="center"/>
      <protection hidden="1"/>
    </xf>
    <xf numFmtId="0" fontId="26" fillId="0" borderId="44" xfId="0" applyFont="1" applyBorder="1" applyAlignment="1" applyProtection="1">
      <alignment horizontal="center" vertical="center" wrapText="1"/>
      <protection hidden="1"/>
    </xf>
    <xf numFmtId="0" fontId="26" fillId="0" borderId="45" xfId="0" applyFont="1" applyBorder="1" applyAlignment="1" applyProtection="1">
      <alignment horizontal="center" vertical="center" wrapText="1"/>
      <protection hidden="1"/>
    </xf>
    <xf numFmtId="0" fontId="26" fillId="0" borderId="101" xfId="0" applyFont="1" applyBorder="1" applyAlignment="1" applyProtection="1">
      <alignment horizontal="center" vertical="center" wrapText="1"/>
      <protection hidden="1"/>
    </xf>
    <xf numFmtId="0" fontId="26" fillId="0" borderId="5" xfId="0" applyFont="1" applyBorder="1" applyAlignment="1" applyProtection="1">
      <alignment horizontal="center" vertical="center" wrapText="1"/>
      <protection hidden="1"/>
    </xf>
    <xf numFmtId="0" fontId="26" fillId="0" borderId="102" xfId="0" applyFont="1" applyBorder="1" applyAlignment="1" applyProtection="1">
      <alignment horizontal="center" vertical="center" wrapText="1"/>
      <protection hidden="1"/>
    </xf>
    <xf numFmtId="0" fontId="26" fillId="0" borderId="103" xfId="0" applyFont="1" applyBorder="1" applyAlignment="1" applyProtection="1">
      <alignment horizontal="center" vertical="center" wrapText="1"/>
      <protection hidden="1"/>
    </xf>
    <xf numFmtId="0" fontId="15" fillId="0" borderId="105" xfId="0" applyFont="1" applyBorder="1" applyAlignment="1" applyProtection="1">
      <alignment horizontal="center" vertical="center" wrapText="1"/>
      <protection hidden="1"/>
    </xf>
    <xf numFmtId="0" fontId="26" fillId="0" borderId="0" xfId="0" applyFont="1" applyAlignment="1" applyProtection="1">
      <alignment horizontal="left" vertical="center" wrapText="1"/>
      <protection hidden="1"/>
    </xf>
    <xf numFmtId="0" fontId="15" fillId="0" borderId="104" xfId="0" applyFont="1" applyBorder="1" applyAlignment="1" applyProtection="1">
      <alignment horizontal="center" vertical="center"/>
      <protection hidden="1"/>
    </xf>
    <xf numFmtId="0" fontId="15" fillId="0" borderId="105" xfId="0" applyFont="1" applyBorder="1" applyAlignment="1" applyProtection="1">
      <alignment horizontal="center" vertical="center"/>
      <protection hidden="1"/>
    </xf>
    <xf numFmtId="0" fontId="15" fillId="0" borderId="106" xfId="0" applyFont="1" applyBorder="1" applyAlignment="1" applyProtection="1">
      <alignment horizontal="center" vertical="center"/>
      <protection hidden="1"/>
    </xf>
    <xf numFmtId="0" fontId="44" fillId="0" borderId="0" xfId="0" applyFont="1" applyAlignment="1" applyProtection="1">
      <alignment horizontal="left" vertical="center" wrapText="1" indent="1"/>
      <protection hidden="1"/>
    </xf>
    <xf numFmtId="0" fontId="26" fillId="0" borderId="107" xfId="0" applyFont="1" applyBorder="1" applyAlignment="1" applyProtection="1">
      <alignment horizontal="center" vertical="center" wrapText="1"/>
      <protection hidden="1"/>
    </xf>
    <xf numFmtId="0" fontId="26" fillId="0" borderId="108" xfId="0" applyFont="1" applyBorder="1" applyAlignment="1" applyProtection="1">
      <alignment horizontal="center" vertical="center" wrapText="1"/>
      <protection hidden="1"/>
    </xf>
    <xf numFmtId="0" fontId="20" fillId="0" borderId="0" xfId="0" applyFont="1" applyAlignment="1" applyProtection="1">
      <alignment horizontal="left" vertical="center" wrapText="1" inden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2" fillId="0" borderId="5" xfId="0" applyFont="1" applyBorder="1" applyAlignment="1" applyProtection="1">
      <alignment horizontal="right" vertical="center" wrapText="1"/>
      <protection hidden="1"/>
    </xf>
    <xf numFmtId="0" fontId="32" fillId="0" borderId="115" xfId="0" applyFont="1" applyBorder="1" applyAlignment="1" applyProtection="1">
      <alignment horizontal="right" vertical="center" wrapText="1"/>
      <protection hidden="1"/>
    </xf>
    <xf numFmtId="0" fontId="20" fillId="0" borderId="0" xfId="0" applyFont="1" applyAlignment="1" applyProtection="1">
      <alignment horizontal="left" vertical="top" wrapText="1"/>
      <protection hidden="1"/>
    </xf>
    <xf numFmtId="0" fontId="18" fillId="9" borderId="21" xfId="0" applyFont="1" applyFill="1" applyBorder="1" applyAlignment="1" applyProtection="1">
      <alignment horizontal="left" vertical="top" wrapText="1"/>
      <protection locked="0"/>
    </xf>
    <xf numFmtId="0" fontId="18" fillId="9" borderId="22" xfId="0" applyFont="1" applyFill="1" applyBorder="1" applyAlignment="1" applyProtection="1">
      <alignment horizontal="left" vertical="top" wrapText="1"/>
      <protection locked="0"/>
    </xf>
    <xf numFmtId="0" fontId="18" fillId="9" borderId="23" xfId="0" applyFont="1" applyFill="1" applyBorder="1" applyAlignment="1" applyProtection="1">
      <alignment horizontal="left" vertical="top" wrapText="1"/>
      <protection locked="0"/>
    </xf>
    <xf numFmtId="0" fontId="18" fillId="9" borderId="0" xfId="0" applyFont="1" applyFill="1" applyAlignment="1" applyProtection="1">
      <alignment horizontal="left" vertical="top" wrapText="1"/>
      <protection locked="0"/>
    </xf>
    <xf numFmtId="0" fontId="18" fillId="9" borderId="24" xfId="0" applyFont="1" applyFill="1" applyBorder="1" applyAlignment="1" applyProtection="1">
      <alignment horizontal="left" vertical="top" wrapText="1"/>
      <protection locked="0"/>
    </xf>
    <xf numFmtId="0" fontId="18" fillId="9" borderId="25" xfId="0" applyFont="1" applyFill="1" applyBorder="1" applyAlignment="1" applyProtection="1">
      <alignment horizontal="left" vertical="top" wrapText="1"/>
      <protection locked="0"/>
    </xf>
    <xf numFmtId="0" fontId="18" fillId="9" borderId="26" xfId="0" applyFont="1" applyFill="1" applyBorder="1" applyAlignment="1" applyProtection="1">
      <alignment horizontal="left" vertical="top" wrapText="1"/>
      <protection locked="0"/>
    </xf>
    <xf numFmtId="0" fontId="18" fillId="9" borderId="27" xfId="0" applyFont="1" applyFill="1" applyBorder="1" applyAlignment="1" applyProtection="1">
      <alignment horizontal="left" vertical="top" wrapText="1"/>
      <protection locked="0"/>
    </xf>
    <xf numFmtId="0" fontId="26" fillId="0" borderId="7" xfId="0" applyFont="1" applyBorder="1" applyAlignment="1" applyProtection="1">
      <alignment horizontal="center" vertical="center" wrapText="1"/>
      <protection hidden="1"/>
    </xf>
    <xf numFmtId="0" fontId="26" fillId="0" borderId="8" xfId="0" applyFont="1" applyBorder="1" applyAlignment="1" applyProtection="1">
      <alignment horizontal="center" vertical="center" wrapText="1"/>
      <protection hidden="1"/>
    </xf>
    <xf numFmtId="0" fontId="26" fillId="0" borderId="82" xfId="0" applyFont="1" applyBorder="1" applyAlignment="1" applyProtection="1">
      <alignment horizontal="center" vertical="center" wrapText="1"/>
      <protection hidden="1"/>
    </xf>
    <xf numFmtId="0" fontId="26" fillId="0" borderId="8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66" fillId="0" borderId="4" xfId="0" quotePrefix="1" applyFont="1" applyBorder="1" applyAlignment="1" applyProtection="1">
      <alignment horizontal="left" vertical="top" wrapText="1"/>
      <protection hidden="1"/>
    </xf>
    <xf numFmtId="0" fontId="66" fillId="0" borderId="4" xfId="0" applyFont="1" applyBorder="1" applyAlignment="1" applyProtection="1">
      <alignment horizontal="left" vertical="top" wrapText="1"/>
      <protection hidden="1"/>
    </xf>
    <xf numFmtId="0" fontId="66" fillId="0" borderId="0" xfId="0" quotePrefix="1" applyFont="1" applyAlignment="1" applyProtection="1">
      <alignment horizontal="left" vertical="top" wrapText="1"/>
      <protection hidden="1"/>
    </xf>
    <xf numFmtId="0" fontId="66" fillId="0" borderId="0" xfId="0" applyFont="1" applyAlignment="1" applyProtection="1">
      <alignment horizontal="left" vertical="top" wrapText="1"/>
      <protection hidden="1"/>
    </xf>
    <xf numFmtId="0" fontId="12" fillId="9" borderId="20" xfId="0" applyFont="1" applyFill="1" applyBorder="1" applyAlignment="1" applyProtection="1">
      <alignment horizontal="left" vertical="top" wrapText="1"/>
      <protection locked="0"/>
    </xf>
    <xf numFmtId="0" fontId="12" fillId="3" borderId="21" xfId="0" applyFont="1" applyFill="1" applyBorder="1" applyAlignment="1" applyProtection="1">
      <alignment horizontal="left" vertical="top" wrapText="1"/>
      <protection locked="0"/>
    </xf>
    <xf numFmtId="0" fontId="12" fillId="3" borderId="22" xfId="0" applyFont="1" applyFill="1" applyBorder="1" applyAlignment="1" applyProtection="1">
      <alignment horizontal="left" vertical="top" wrapText="1"/>
      <protection locked="0"/>
    </xf>
    <xf numFmtId="0" fontId="12" fillId="3" borderId="23" xfId="0" applyFont="1" applyFill="1" applyBorder="1" applyAlignment="1" applyProtection="1">
      <alignment horizontal="left" vertical="top" wrapText="1"/>
      <protection locked="0"/>
    </xf>
    <xf numFmtId="0" fontId="12" fillId="3" borderId="0" xfId="0" applyFont="1" applyFill="1" applyAlignment="1" applyProtection="1">
      <alignment horizontal="left" vertical="top" wrapText="1"/>
      <protection locked="0"/>
    </xf>
    <xf numFmtId="0" fontId="12" fillId="3" borderId="24" xfId="0" applyFont="1" applyFill="1" applyBorder="1" applyAlignment="1" applyProtection="1">
      <alignment horizontal="left" vertical="top" wrapText="1"/>
      <protection locked="0"/>
    </xf>
    <xf numFmtId="0" fontId="12" fillId="3" borderId="25" xfId="0" applyFont="1" applyFill="1" applyBorder="1" applyAlignment="1" applyProtection="1">
      <alignment horizontal="left" vertical="top" wrapText="1"/>
      <protection locked="0"/>
    </xf>
    <xf numFmtId="0" fontId="12" fillId="3" borderId="26" xfId="0" applyFont="1" applyFill="1" applyBorder="1" applyAlignment="1" applyProtection="1">
      <alignment horizontal="left" vertical="top" wrapText="1"/>
      <protection locked="0"/>
    </xf>
    <xf numFmtId="0" fontId="12" fillId="3" borderId="27" xfId="0" applyFont="1" applyFill="1" applyBorder="1" applyAlignment="1" applyProtection="1">
      <alignment horizontal="left" vertical="top" wrapText="1"/>
      <protection locked="0"/>
    </xf>
    <xf numFmtId="0" fontId="20" fillId="0" borderId="4" xfId="0" applyFont="1" applyBorder="1" applyAlignment="1" applyProtection="1">
      <alignment horizontal="center" vertical="center" wrapText="1"/>
      <protection hidden="1"/>
    </xf>
    <xf numFmtId="0" fontId="20" fillId="0" borderId="26" xfId="0" applyFont="1" applyBorder="1" applyAlignment="1" applyProtection="1">
      <alignment horizontal="center" vertical="center" wrapText="1"/>
      <protection hidden="1"/>
    </xf>
    <xf numFmtId="0" fontId="14" fillId="0" borderId="3" xfId="0" applyFont="1" applyBorder="1" applyAlignment="1" applyProtection="1">
      <alignment horizontal="center" vertical="center" wrapText="1"/>
      <protection hidden="1"/>
    </xf>
    <xf numFmtId="0" fontId="14" fillId="0" borderId="118" xfId="0" applyFont="1" applyBorder="1" applyAlignment="1" applyProtection="1">
      <alignment horizontal="center" vertical="center" wrapText="1"/>
      <protection hidden="1"/>
    </xf>
  </cellXfs>
  <cellStyles count="4">
    <cellStyle name="Hipervínculo" xfId="1" builtinId="8"/>
    <cellStyle name="Normal" xfId="0" builtinId="0"/>
    <cellStyle name="Normal 2" xfId="3" xr:uid="{D2528A1F-DD87-4998-8FE2-88558486D8EE}"/>
    <cellStyle name="Texto explicativo" xfId="2" builtinId="53" customBuiltin="1"/>
  </cellStyles>
  <dxfs count="91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font>
        <color rgb="FFFF0000"/>
      </font>
    </dxf>
    <dxf>
      <border>
        <left style="dotted">
          <color rgb="FF7030A0"/>
        </left>
        <right style="dotted">
          <color rgb="FF7030A0"/>
        </right>
        <top style="dotted">
          <color rgb="FF7030A0"/>
        </top>
        <bottom style="dotted">
          <color rgb="FF7030A0"/>
        </bottom>
        <vertical/>
        <horizontal/>
      </border>
    </dxf>
    <dxf>
      <border>
        <left style="dotted">
          <color rgb="FF008000"/>
        </left>
        <right style="dotted">
          <color rgb="FF008000"/>
        </right>
        <top style="dotted">
          <color rgb="FF008000"/>
        </top>
        <bottom style="dotted">
          <color rgb="FF008000"/>
        </bottom>
        <vertical/>
        <horizontal/>
      </border>
    </dxf>
    <dxf>
      <font>
        <color rgb="FFFF0000"/>
      </font>
    </dxf>
    <dxf>
      <border>
        <left style="dotted">
          <color rgb="FF7030A0"/>
        </left>
        <right style="dotted">
          <color rgb="FF7030A0"/>
        </right>
        <top style="dotted">
          <color rgb="FF7030A0"/>
        </top>
        <bottom style="dotted">
          <color rgb="FF7030A0"/>
        </bottom>
        <vertical/>
        <horizontal/>
      </border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indexed="64"/>
          <bgColor theme="3" tint="0.89999084444715716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rgb="FF95B3D7"/>
        </top>
      </border>
    </dxf>
    <dxf>
      <border outline="0">
        <left style="thin">
          <color rgb="FF95B3D7"/>
        </left>
        <top style="thin">
          <color rgb="FF95B3D7"/>
        </top>
        <bottom style="thin">
          <color rgb="FF95B3D7"/>
        </bottom>
      </border>
    </dxf>
    <dxf>
      <alignment horizontal="left" vertical="bottom" textRotation="0" wrapText="0" indent="0" justifyLastLine="0" shrinkToFit="0" readingOrder="0"/>
    </dxf>
    <dxf>
      <border outline="0">
        <bottom style="thin">
          <color rgb="FF95B3D7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"/>
        <family val="2"/>
        <scheme val="none"/>
      </font>
      <fill>
        <patternFill patternType="solid">
          <fgColor indexed="64"/>
          <bgColor theme="3"/>
        </patternFill>
      </fill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numFmt numFmtId="0" formatCode="General"/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numFmt numFmtId="0" formatCode="General"/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30" formatCode="@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indexed="64"/>
          <bgColor theme="3" tint="0.89999084444715716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alignment horizontal="left" vertical="bottom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"/>
        <family val="2"/>
        <scheme val="none"/>
      </font>
      <fill>
        <patternFill patternType="solid">
          <fgColor indexed="64"/>
          <bgColor theme="3"/>
        </patternFill>
      </fill>
      <alignment horizontal="left" vertical="bottom" textRotation="0" wrapText="0" indent="0" justifyLastLine="0" shrinkToFit="0" readingOrder="0"/>
    </dxf>
  </dxfs>
  <tableStyles count="1" defaultTableStyle="TableStyleMedium9" defaultPivotStyle="PivotStyleLight16">
    <tableStyle name="Invisible" pivot="0" table="0" count="0" xr9:uid="{1977B838-F712-41D3-BE70-49AE360B9034}"/>
  </tableStyles>
  <colors>
    <mruColors>
      <color rgb="FFFFFFCC"/>
      <color rgb="FF3366FF"/>
      <color rgb="FFFFFF99"/>
      <color rgb="FF0060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E3C20F4-8849-4C10-AE53-1EF7721971E6}" name="portada_F" displayName="portada_F" ref="A2:AK140" totalsRowShown="0" headerRowDxfId="90" dataDxfId="88" headerRowBorderDxfId="89" tableBorderDxfId="87" totalsRowBorderDxfId="86">
  <autoFilter ref="A2:AK140" xr:uid="{EE3C20F4-8849-4C10-AE53-1EF7721971E6}"/>
  <sortState xmlns:xlrd2="http://schemas.microsoft.com/office/spreadsheetml/2017/richdata2" ref="A3:AK140">
    <sortCondition ref="D3:D140"/>
  </sortState>
  <tableColumns count="37">
    <tableColumn id="1" xr3:uid="{8C96ED61-1B01-4C75-80B6-B4C7DC530204}" name="NCODINS" dataDxfId="85"/>
    <tableColumn id="2" xr3:uid="{3F438A96-A3F2-4F0E-BF32-3D2EA803C915}" name="COD_SABER" dataDxfId="84"/>
    <tableColumn id="3" xr3:uid="{26BB7A8A-A117-40E4-92E7-52363F5EA433}" name="CODINS" dataDxfId="83"/>
    <tableColumn id="4" xr3:uid="{C0EE16AF-97EA-4A83-AD3F-D3843458E4FC}" name="CODIGO_S" dataDxfId="82"/>
    <tableColumn id="5" xr3:uid="{FE406C93-D9C6-4790-85A4-2B0FE85DFEDE}" name="NOMBRE" dataDxfId="81"/>
    <tableColumn id="6" xr3:uid="{63C590EF-DCEA-4034-BE71-364212082695}" name="DIREG" dataDxfId="80"/>
    <tableColumn id="7" xr3:uid="{60A7ED58-63FB-4DA5-BBF8-EE9CFC495FF5}" name="REGION" dataDxfId="79"/>
    <tableColumn id="8" xr3:uid="{E2E21377-0118-4368-A6F8-69A7F3CA1637}" name="CIRCUITO" dataDxfId="78"/>
    <tableColumn id="9" xr3:uid="{A7865145-292C-4087-8BCD-4E0094892F79}" name="ORDEN" dataDxfId="77"/>
    <tableColumn id="10" xr3:uid="{47C54C55-56DB-4D43-B688-3CB4291D9A09}" name="NIVEL" dataDxfId="76"/>
    <tableColumn id="11" xr3:uid="{38C35C36-AA73-40B0-867C-4AAC5A4A93D5}" name="NIVEL-2" dataDxfId="75"/>
    <tableColumn id="12" xr3:uid="{A876B326-FB74-4A71-A2B8-C975DBAFAB98}" name="SECTOR" dataDxfId="74"/>
    <tableColumn id="13" xr3:uid="{22E43865-F862-4426-8685-17047C550FDC}" name="DEPENDENCIA" dataDxfId="73"/>
    <tableColumn id="14" xr3:uid="{6CA2F5CC-21B1-46AC-AAA4-95A3F2FF8B44}" name="ZONA" dataDxfId="72"/>
    <tableColumn id="15" xr3:uid="{F975BFEB-1EE6-4B78-8026-142F3EBE55BB}" name="ZONA1" dataDxfId="71"/>
    <tableColumn id="16" xr3:uid="{F4EDC416-8F55-4725-9AFD-B42AB9B44BF5}" name="PRCADI" dataDxfId="70"/>
    <tableColumn id="17" xr3:uid="{85821DFB-684C-4552-AF88-24DD94FACC00}" name="PR" dataDxfId="69"/>
    <tableColumn id="18" xr3:uid="{D1FDA5E9-3CA9-4F06-A732-4DFFB4624560}" name="CAN" dataDxfId="68"/>
    <tableColumn id="19" xr3:uid="{2C7F4062-2B04-45A4-80A2-86B12478640E}" name="DIS" dataDxfId="67"/>
    <tableColumn id="20" xr3:uid="{C9358AE4-79FB-42C1-BAD9-30DD084C367B}" name="UBICACION" dataDxfId="66"/>
    <tableColumn id="21" xr3:uid="{D64CCA18-7158-4427-959A-F469DD60FFBD}" name="PROVINCIA" dataDxfId="65"/>
    <tableColumn id="22" xr3:uid="{84011398-8298-409C-BDD9-63FCD95F34D4}" name="CANTON" dataDxfId="64"/>
    <tableColumn id="23" xr3:uid="{AB61706E-C366-4871-A12D-B93C7EEA7227}" name="DISTRITO" dataDxfId="63"/>
    <tableColumn id="24" xr3:uid="{1C95FB8F-4781-44B7-AE66-6D5759F81A5A}" name="POBLADO" dataDxfId="62"/>
    <tableColumn id="25" xr3:uid="{BEB379B5-EDDC-47A7-BDE0-90C3E60C4D28}" name="NOM_MIDE" dataDxfId="61"/>
    <tableColumn id="26" xr3:uid="{3801438E-B90F-4E00-A87B-3FC39B591FDA}" name="EXACTA" dataDxfId="60"/>
    <tableColumn id="27" xr3:uid="{EC1E3A90-35E3-49D3-9974-020B7E769414}" name="EMAIL" dataDxfId="59"/>
    <tableColumn id="28" xr3:uid="{3FA452E6-A380-4BE6-B629-963894AEDFDC}" name="TELEFONO1" dataDxfId="58"/>
    <tableColumn id="29" xr3:uid="{7F676A4B-D58D-4CE7-BFD7-9D67B4738A77}" name="TELEFONO2" dataDxfId="57"/>
    <tableColumn id="30" xr3:uid="{FBFEFF92-39C5-4051-8BA3-14341705E73D}" name="DIRECTOR" dataDxfId="56"/>
    <tableColumn id="31" xr3:uid="{80E1743E-8226-4A23-A6C6-03C27FE9D914}" name="TELEFONO3" dataDxfId="55"/>
    <tableColumn id="32" xr3:uid="{E04EB131-55C6-4DD7-817E-A3C47AD4CFFB}" name="SUPERVISOR" dataDxfId="54"/>
    <tableColumn id="33" xr3:uid="{D5B1C539-66F0-47D9-9341-0D8F6D9DD114}" name="TELEFONO4" dataDxfId="53"/>
    <tableColumn id="34" xr3:uid="{9B638BCA-B37B-4386-819D-FFD328051847}" name="PERTENE" dataDxfId="52"/>
    <tableColumn id="38" xr3:uid="{029932F9-FB8A-4AB1-8CD0-FDE8D68BCD62}" name="NPERTENE" dataDxfId="51"/>
    <tableColumn id="35" xr3:uid="{06C6C5A7-5C24-4A74-9DEE-667FEA77B778}" name="CODIGO" dataDxfId="50"/>
    <tableColumn id="36" xr3:uid="{9AEE1C91-BB0C-4849-886A-F76A3FFA1958}" name="NOMBRE2" dataDxfId="49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D724947-56B7-4DCC-9BE0-A44E9C439CFF}" name="codigos" displayName="codigos" ref="C20:N158" totalsRowShown="0" headerRowDxfId="48" dataDxfId="46" headerRowBorderDxfId="47" tableBorderDxfId="45" totalsRowBorderDxfId="44">
  <autoFilter ref="C20:N158" xr:uid="{EE3C20F4-8849-4C10-AE53-1EF7721971E6}"/>
  <tableColumns count="12">
    <tableColumn id="1" xr3:uid="{5096C463-5498-4513-8680-895D8F6669B4}" name="NCODINS" dataDxfId="43"/>
    <tableColumn id="2" xr3:uid="{E9BDD538-A66A-4312-BC0E-3058ACF3D2B8}" name="COD_SABER" dataDxfId="42"/>
    <tableColumn id="3" xr3:uid="{DE3B3253-DE13-4817-959B-68A8B44F6732}" name="CODINS" dataDxfId="41"/>
    <tableColumn id="4" xr3:uid="{CEE2C9B7-0C0B-4516-A7C8-A86A3A420EF1}" name="CODIGO_S" dataDxfId="40"/>
    <tableColumn id="39" xr3:uid="{453087E6-E8DE-4662-8247-595CAFE05720}" name="Columna1" dataDxfId="39">
      <calculatedColumnFormula>IF(codigos[[#This Row],[CODIGO_S]]=codigos[[#This Row],[CODIGO]],"REV","")</calculatedColumnFormula>
    </tableColumn>
    <tableColumn id="5" xr3:uid="{88AD1239-25CB-4677-83D5-5831E5791228}" name="NOMBRE" dataDxfId="38"/>
    <tableColumn id="7" xr3:uid="{137DA62C-EDE3-4EFB-A75D-C61676DE8558}" name="REGION" dataDxfId="37"/>
    <tableColumn id="8" xr3:uid="{1F65758B-A0D1-4C1D-B62B-8B5CB2FA983F}" name="CIRCUITO" dataDxfId="36"/>
    <tableColumn id="34" xr3:uid="{60DC896E-F79E-4D31-966F-E69838B00110}" name="PERTENE" dataDxfId="35"/>
    <tableColumn id="38" xr3:uid="{FE644D20-10BC-43EE-AB0F-0A4584D63332}" name="NPERTENE" dataDxfId="34"/>
    <tableColumn id="35" xr3:uid="{6555F114-34ED-490E-830F-4D6A992D5906}" name="CODIGO" dataDxfId="33"/>
    <tableColumn id="36" xr3:uid="{029310BB-84B4-40AB-9312-CDC3AE87F124}" name="NOMBRE2" dataDxfId="3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>
    <tabColor rgb="FFFFC000"/>
  </sheetPr>
  <dimension ref="A1:H493"/>
  <sheetViews>
    <sheetView workbookViewId="0">
      <selection activeCell="B16" sqref="B16"/>
    </sheetView>
  </sheetViews>
  <sheetFormatPr baseColWidth="10" defaultColWidth="11.44140625" defaultRowHeight="12" x14ac:dyDescent="0.25"/>
  <cols>
    <col min="1" max="1" width="7.6640625" style="5" customWidth="1"/>
    <col min="2" max="2" width="38.6640625" style="5" customWidth="1"/>
    <col min="3" max="3" width="7.5546875" style="5" customWidth="1"/>
    <col min="4" max="4" width="50" style="5" bestFit="1" customWidth="1"/>
    <col min="5" max="16384" width="11.44140625" style="5"/>
  </cols>
  <sheetData>
    <row r="1" spans="1:8" ht="14.4" x14ac:dyDescent="0.3">
      <c r="A1" s="1" t="s">
        <v>143</v>
      </c>
      <c r="B1" s="2" t="s">
        <v>1467</v>
      </c>
      <c r="C1" s="2"/>
      <c r="D1" s="2" t="s">
        <v>1467</v>
      </c>
      <c r="E1" s="1" t="s">
        <v>143</v>
      </c>
      <c r="H1" s="5" t="s">
        <v>140</v>
      </c>
    </row>
    <row r="2" spans="1:8" ht="13.8" x14ac:dyDescent="0.3">
      <c r="A2" s="3">
        <v>10101</v>
      </c>
      <c r="B2" s="3" t="s">
        <v>1006</v>
      </c>
      <c r="C2" s="3"/>
      <c r="D2" s="3" t="s">
        <v>1006</v>
      </c>
      <c r="E2" s="3">
        <v>10101</v>
      </c>
      <c r="H2" s="5" t="s">
        <v>141</v>
      </c>
    </row>
    <row r="3" spans="1:8" ht="13.8" x14ac:dyDescent="0.3">
      <c r="A3" s="3">
        <v>10102</v>
      </c>
      <c r="B3" s="3" t="s">
        <v>1073</v>
      </c>
      <c r="C3" s="3"/>
      <c r="D3" s="3" t="s">
        <v>1073</v>
      </c>
      <c r="E3" s="3">
        <v>10102</v>
      </c>
    </row>
    <row r="4" spans="1:8" ht="13.8" x14ac:dyDescent="0.3">
      <c r="A4" s="3">
        <v>10103</v>
      </c>
      <c r="B4" s="3" t="s">
        <v>1133</v>
      </c>
      <c r="C4" s="3"/>
      <c r="D4" s="3" t="s">
        <v>1133</v>
      </c>
      <c r="E4" s="3">
        <v>10103</v>
      </c>
    </row>
    <row r="5" spans="1:8" ht="13.8" x14ac:dyDescent="0.3">
      <c r="A5" s="3">
        <v>10104</v>
      </c>
      <c r="B5" s="3" t="s">
        <v>1192</v>
      </c>
      <c r="C5" s="3"/>
      <c r="D5" s="3" t="s">
        <v>1192</v>
      </c>
      <c r="E5" s="3">
        <v>10104</v>
      </c>
    </row>
    <row r="6" spans="1:8" ht="13.8" x14ac:dyDescent="0.3">
      <c r="A6" s="3">
        <v>10105</v>
      </c>
      <c r="B6" s="3" t="s">
        <v>1245</v>
      </c>
      <c r="C6" s="3"/>
      <c r="D6" s="3" t="s">
        <v>1245</v>
      </c>
      <c r="E6" s="3">
        <v>10105</v>
      </c>
      <c r="H6" s="5" t="s">
        <v>155</v>
      </c>
    </row>
    <row r="7" spans="1:8" ht="13.8" x14ac:dyDescent="0.3">
      <c r="A7" s="3">
        <v>10106</v>
      </c>
      <c r="B7" s="3" t="s">
        <v>1288</v>
      </c>
      <c r="C7" s="3"/>
      <c r="D7" s="3" t="s">
        <v>1288</v>
      </c>
      <c r="E7" s="3">
        <v>10106</v>
      </c>
      <c r="H7" s="5" t="s">
        <v>637</v>
      </c>
    </row>
    <row r="8" spans="1:8" ht="13.8" x14ac:dyDescent="0.3">
      <c r="A8" s="3">
        <v>10107</v>
      </c>
      <c r="B8" s="3" t="s">
        <v>1313</v>
      </c>
      <c r="C8" s="3"/>
      <c r="D8" s="3" t="s">
        <v>1313</v>
      </c>
      <c r="E8" s="3">
        <v>10107</v>
      </c>
      <c r="H8" s="5" t="s">
        <v>638</v>
      </c>
    </row>
    <row r="9" spans="1:8" ht="13.8" x14ac:dyDescent="0.3">
      <c r="A9" s="3">
        <v>10108</v>
      </c>
      <c r="B9" s="3" t="s">
        <v>1334</v>
      </c>
      <c r="C9" s="3"/>
      <c r="D9" s="3" t="s">
        <v>1334</v>
      </c>
      <c r="E9" s="3">
        <v>10108</v>
      </c>
    </row>
    <row r="10" spans="1:8" ht="13.8" x14ac:dyDescent="0.3">
      <c r="A10" s="3">
        <v>10109</v>
      </c>
      <c r="B10" s="3" t="s">
        <v>1350</v>
      </c>
      <c r="C10" s="3"/>
      <c r="D10" s="3" t="s">
        <v>1350</v>
      </c>
      <c r="E10" s="3">
        <v>10109</v>
      </c>
    </row>
    <row r="11" spans="1:8" ht="13.8" x14ac:dyDescent="0.3">
      <c r="A11" s="3">
        <v>10110</v>
      </c>
      <c r="B11" s="3" t="s">
        <v>1358</v>
      </c>
      <c r="C11" s="3"/>
      <c r="D11" s="3" t="s">
        <v>1358</v>
      </c>
      <c r="E11" s="3">
        <v>10110</v>
      </c>
    </row>
    <row r="12" spans="1:8" ht="13.8" x14ac:dyDescent="0.3">
      <c r="A12" s="3">
        <v>10111</v>
      </c>
      <c r="B12" s="3" t="s">
        <v>1366</v>
      </c>
      <c r="C12" s="3"/>
      <c r="D12" s="3" t="s">
        <v>1366</v>
      </c>
      <c r="E12" s="3">
        <v>10111</v>
      </c>
    </row>
    <row r="13" spans="1:8" ht="13.8" x14ac:dyDescent="0.3">
      <c r="A13" s="3">
        <v>10201</v>
      </c>
      <c r="B13" s="3" t="s">
        <v>1013</v>
      </c>
      <c r="C13" s="3"/>
      <c r="D13" s="3" t="s">
        <v>1013</v>
      </c>
      <c r="E13" s="3">
        <v>10201</v>
      </c>
    </row>
    <row r="14" spans="1:8" ht="13.8" x14ac:dyDescent="0.3">
      <c r="A14" s="3">
        <v>10202</v>
      </c>
      <c r="B14" s="3" t="s">
        <v>1080</v>
      </c>
      <c r="C14" s="3"/>
      <c r="D14" s="3" t="s">
        <v>1080</v>
      </c>
      <c r="E14" s="3">
        <v>10202</v>
      </c>
    </row>
    <row r="15" spans="1:8" ht="13.8" x14ac:dyDescent="0.3">
      <c r="A15" s="3">
        <v>10203</v>
      </c>
      <c r="B15" s="3" t="s">
        <v>1140</v>
      </c>
      <c r="C15" s="3"/>
      <c r="D15" s="3" t="s">
        <v>1140</v>
      </c>
      <c r="E15" s="3">
        <v>10203</v>
      </c>
    </row>
    <row r="16" spans="1:8" ht="13.8" x14ac:dyDescent="0.3">
      <c r="A16" s="3">
        <v>10301</v>
      </c>
      <c r="B16" s="3" t="s">
        <v>1020</v>
      </c>
      <c r="C16" s="3"/>
      <c r="D16" s="3" t="s">
        <v>1020</v>
      </c>
      <c r="E16" s="3">
        <v>10301</v>
      </c>
    </row>
    <row r="17" spans="1:5" ht="13.8" x14ac:dyDescent="0.3">
      <c r="A17" s="3">
        <v>10302</v>
      </c>
      <c r="B17" s="3" t="s">
        <v>1087</v>
      </c>
      <c r="C17" s="3"/>
      <c r="D17" s="3" t="s">
        <v>1087</v>
      </c>
      <c r="E17" s="3">
        <v>10302</v>
      </c>
    </row>
    <row r="18" spans="1:5" ht="13.8" x14ac:dyDescent="0.3">
      <c r="A18" s="3">
        <v>10303</v>
      </c>
      <c r="B18" s="3" t="s">
        <v>1146</v>
      </c>
      <c r="C18" s="3"/>
      <c r="D18" s="3" t="s">
        <v>1146</v>
      </c>
      <c r="E18" s="3">
        <v>10303</v>
      </c>
    </row>
    <row r="19" spans="1:5" ht="13.8" x14ac:dyDescent="0.3">
      <c r="A19" s="3">
        <v>10304</v>
      </c>
      <c r="B19" s="3" t="s">
        <v>1203</v>
      </c>
      <c r="C19" s="3"/>
      <c r="D19" s="3" t="s">
        <v>1203</v>
      </c>
      <c r="E19" s="3">
        <v>10304</v>
      </c>
    </row>
    <row r="20" spans="1:5" ht="13.8" x14ac:dyDescent="0.3">
      <c r="A20" s="3">
        <v>10305</v>
      </c>
      <c r="B20" s="3" t="s">
        <v>1256</v>
      </c>
      <c r="C20" s="3"/>
      <c r="D20" s="3" t="s">
        <v>1256</v>
      </c>
      <c r="E20" s="3">
        <v>10305</v>
      </c>
    </row>
    <row r="21" spans="1:5" ht="13.8" x14ac:dyDescent="0.3">
      <c r="A21" s="3">
        <v>10306</v>
      </c>
      <c r="B21" s="3" t="s">
        <v>1296</v>
      </c>
      <c r="C21" s="3"/>
      <c r="D21" s="3" t="s">
        <v>1296</v>
      </c>
      <c r="E21" s="3">
        <v>10306</v>
      </c>
    </row>
    <row r="22" spans="1:5" ht="13.8" x14ac:dyDescent="0.3">
      <c r="A22" s="3">
        <v>10307</v>
      </c>
      <c r="B22" s="3" t="s">
        <v>1319</v>
      </c>
      <c r="C22" s="3"/>
      <c r="D22" s="3" t="s">
        <v>1319</v>
      </c>
      <c r="E22" s="3">
        <v>10307</v>
      </c>
    </row>
    <row r="23" spans="1:5" ht="13.8" x14ac:dyDescent="0.3">
      <c r="A23" s="3">
        <v>10308</v>
      </c>
      <c r="B23" s="3" t="s">
        <v>1339</v>
      </c>
      <c r="C23" s="3"/>
      <c r="D23" s="3" t="s">
        <v>1339</v>
      </c>
      <c r="E23" s="3">
        <v>10308</v>
      </c>
    </row>
    <row r="24" spans="1:5" ht="13.8" x14ac:dyDescent="0.3">
      <c r="A24" s="3">
        <v>10309</v>
      </c>
      <c r="B24" s="3" t="s">
        <v>1353</v>
      </c>
      <c r="C24" s="3"/>
      <c r="D24" s="3" t="s">
        <v>1353</v>
      </c>
      <c r="E24" s="3">
        <v>10309</v>
      </c>
    </row>
    <row r="25" spans="1:5" ht="13.8" x14ac:dyDescent="0.3">
      <c r="A25" s="3">
        <v>10310</v>
      </c>
      <c r="B25" s="3" t="s">
        <v>1363</v>
      </c>
      <c r="C25" s="3"/>
      <c r="D25" s="3" t="s">
        <v>1363</v>
      </c>
      <c r="E25" s="3">
        <v>10310</v>
      </c>
    </row>
    <row r="26" spans="1:5" ht="13.8" x14ac:dyDescent="0.3">
      <c r="A26" s="3">
        <v>10311</v>
      </c>
      <c r="B26" s="3" t="s">
        <v>1371</v>
      </c>
      <c r="C26" s="3"/>
      <c r="D26" s="3" t="s">
        <v>1371</v>
      </c>
      <c r="E26" s="3">
        <v>10311</v>
      </c>
    </row>
    <row r="27" spans="1:5" ht="13.8" x14ac:dyDescent="0.3">
      <c r="A27" s="3">
        <v>10312</v>
      </c>
      <c r="B27" s="3" t="s">
        <v>1377</v>
      </c>
      <c r="C27" s="3"/>
      <c r="D27" s="3" t="s">
        <v>1377</v>
      </c>
      <c r="E27" s="3">
        <v>10312</v>
      </c>
    </row>
    <row r="28" spans="1:5" ht="13.8" x14ac:dyDescent="0.3">
      <c r="A28" s="3">
        <v>10313</v>
      </c>
      <c r="B28" s="3" t="s">
        <v>1381</v>
      </c>
      <c r="C28" s="3"/>
      <c r="D28" s="3" t="s">
        <v>1381</v>
      </c>
      <c r="E28" s="3">
        <v>10313</v>
      </c>
    </row>
    <row r="29" spans="1:5" ht="13.8" x14ac:dyDescent="0.3">
      <c r="A29" s="3">
        <v>10401</v>
      </c>
      <c r="B29" s="3" t="s">
        <v>1027</v>
      </c>
      <c r="C29" s="3"/>
      <c r="D29" s="3" t="s">
        <v>1027</v>
      </c>
      <c r="E29" s="3">
        <v>10401</v>
      </c>
    </row>
    <row r="30" spans="1:5" ht="13.8" x14ac:dyDescent="0.3">
      <c r="A30" s="3">
        <v>10402</v>
      </c>
      <c r="B30" s="3" t="s">
        <v>1094</v>
      </c>
      <c r="C30" s="3"/>
      <c r="D30" s="3" t="s">
        <v>1094</v>
      </c>
      <c r="E30" s="3">
        <v>10402</v>
      </c>
    </row>
    <row r="31" spans="1:5" ht="13.8" x14ac:dyDescent="0.3">
      <c r="A31" s="3">
        <v>10403</v>
      </c>
      <c r="B31" s="3" t="s">
        <v>1153</v>
      </c>
      <c r="C31" s="3"/>
      <c r="D31" s="3" t="s">
        <v>1153</v>
      </c>
      <c r="E31" s="3">
        <v>10403</v>
      </c>
    </row>
    <row r="32" spans="1:5" ht="13.8" x14ac:dyDescent="0.3">
      <c r="A32" s="3">
        <v>10404</v>
      </c>
      <c r="B32" s="3" t="s">
        <v>1210</v>
      </c>
      <c r="C32" s="3"/>
      <c r="D32" s="3" t="s">
        <v>1210</v>
      </c>
      <c r="E32" s="3">
        <v>10404</v>
      </c>
    </row>
    <row r="33" spans="1:5" ht="13.8" x14ac:dyDescent="0.3">
      <c r="A33" s="3">
        <v>10405</v>
      </c>
      <c r="B33" s="3" t="s">
        <v>1262</v>
      </c>
      <c r="C33" s="3"/>
      <c r="D33" s="3" t="s">
        <v>1262</v>
      </c>
      <c r="E33" s="3">
        <v>10405</v>
      </c>
    </row>
    <row r="34" spans="1:5" ht="13.8" x14ac:dyDescent="0.3">
      <c r="A34" s="3">
        <v>10406</v>
      </c>
      <c r="B34" s="3" t="s">
        <v>1719</v>
      </c>
      <c r="C34" s="3"/>
      <c r="D34" s="3" t="s">
        <v>1719</v>
      </c>
      <c r="E34" s="3">
        <v>10406</v>
      </c>
    </row>
    <row r="35" spans="1:5" ht="13.8" x14ac:dyDescent="0.3">
      <c r="A35" s="3">
        <v>10407</v>
      </c>
      <c r="B35" s="3" t="s">
        <v>1326</v>
      </c>
      <c r="C35" s="3"/>
      <c r="D35" s="3" t="s">
        <v>1326</v>
      </c>
      <c r="E35" s="3">
        <v>10407</v>
      </c>
    </row>
    <row r="36" spans="1:5" ht="13.8" x14ac:dyDescent="0.3">
      <c r="A36" s="3">
        <v>10408</v>
      </c>
      <c r="B36" s="3" t="s">
        <v>1345</v>
      </c>
      <c r="C36" s="3"/>
      <c r="D36" s="3" t="s">
        <v>1345</v>
      </c>
      <c r="E36" s="3">
        <v>10408</v>
      </c>
    </row>
    <row r="37" spans="1:5" ht="13.8" x14ac:dyDescent="0.3">
      <c r="A37" s="3">
        <v>10409</v>
      </c>
      <c r="B37" s="3" t="s">
        <v>1356</v>
      </c>
      <c r="C37" s="3"/>
      <c r="D37" s="3" t="s">
        <v>1356</v>
      </c>
      <c r="E37" s="3">
        <v>10409</v>
      </c>
    </row>
    <row r="38" spans="1:5" ht="13.8" x14ac:dyDescent="0.3">
      <c r="A38" s="3">
        <v>10501</v>
      </c>
      <c r="B38" s="3" t="s">
        <v>1034</v>
      </c>
      <c r="C38" s="3"/>
      <c r="D38" s="3" t="s">
        <v>1034</v>
      </c>
      <c r="E38" s="3">
        <v>10501</v>
      </c>
    </row>
    <row r="39" spans="1:5" ht="13.8" x14ac:dyDescent="0.3">
      <c r="A39" s="3">
        <v>10502</v>
      </c>
      <c r="B39" s="3" t="s">
        <v>1099</v>
      </c>
      <c r="C39" s="3"/>
      <c r="D39" s="3" t="s">
        <v>1099</v>
      </c>
      <c r="E39" s="3">
        <v>10502</v>
      </c>
    </row>
    <row r="40" spans="1:5" ht="13.8" x14ac:dyDescent="0.3">
      <c r="A40" s="3">
        <v>10503</v>
      </c>
      <c r="B40" s="3" t="s">
        <v>1160</v>
      </c>
      <c r="C40" s="3"/>
      <c r="D40" s="3" t="s">
        <v>1160</v>
      </c>
      <c r="E40" s="3">
        <v>10503</v>
      </c>
    </row>
    <row r="41" spans="1:5" ht="13.8" x14ac:dyDescent="0.3">
      <c r="A41" s="3">
        <v>10601</v>
      </c>
      <c r="B41" s="3" t="s">
        <v>1041</v>
      </c>
      <c r="C41" s="3"/>
      <c r="D41" s="3" t="s">
        <v>1041</v>
      </c>
      <c r="E41" s="3">
        <v>10601</v>
      </c>
    </row>
    <row r="42" spans="1:5" ht="13.8" x14ac:dyDescent="0.3">
      <c r="A42" s="3">
        <v>10602</v>
      </c>
      <c r="B42" s="3" t="s">
        <v>1106</v>
      </c>
      <c r="C42" s="3"/>
      <c r="D42" s="3" t="s">
        <v>1106</v>
      </c>
      <c r="E42" s="3">
        <v>10602</v>
      </c>
    </row>
    <row r="43" spans="1:5" ht="13.8" x14ac:dyDescent="0.3">
      <c r="A43" s="3">
        <v>10603</v>
      </c>
      <c r="B43" s="3" t="s">
        <v>1167</v>
      </c>
      <c r="C43" s="3"/>
      <c r="D43" s="3" t="s">
        <v>1167</v>
      </c>
      <c r="E43" s="3">
        <v>10603</v>
      </c>
    </row>
    <row r="44" spans="1:5" ht="13.8" x14ac:dyDescent="0.3">
      <c r="A44" s="3">
        <v>10604</v>
      </c>
      <c r="B44" s="3" t="s">
        <v>1219</v>
      </c>
      <c r="C44" s="3"/>
      <c r="D44" s="3" t="s">
        <v>1219</v>
      </c>
      <c r="E44" s="3">
        <v>10604</v>
      </c>
    </row>
    <row r="45" spans="1:5" ht="13.8" x14ac:dyDescent="0.3">
      <c r="A45" s="3">
        <v>10605</v>
      </c>
      <c r="B45" s="3" t="s">
        <v>1268</v>
      </c>
      <c r="C45" s="3"/>
      <c r="D45" s="3" t="s">
        <v>1268</v>
      </c>
      <c r="E45" s="3">
        <v>10605</v>
      </c>
    </row>
    <row r="46" spans="1:5" ht="13.8" x14ac:dyDescent="0.3">
      <c r="A46" s="3">
        <v>10606</v>
      </c>
      <c r="B46" s="3" t="s">
        <v>1304</v>
      </c>
      <c r="C46" s="3"/>
      <c r="D46" s="3" t="s">
        <v>1304</v>
      </c>
      <c r="E46" s="3">
        <v>10606</v>
      </c>
    </row>
    <row r="47" spans="1:5" ht="13.8" x14ac:dyDescent="0.3">
      <c r="A47" s="3">
        <v>10607</v>
      </c>
      <c r="B47" s="3" t="s">
        <v>1329</v>
      </c>
      <c r="C47" s="3"/>
      <c r="D47" s="3" t="s">
        <v>1329</v>
      </c>
      <c r="E47" s="3">
        <v>10607</v>
      </c>
    </row>
    <row r="48" spans="1:5" ht="13.8" x14ac:dyDescent="0.3">
      <c r="A48" s="3">
        <v>10701</v>
      </c>
      <c r="B48" s="3" t="s">
        <v>1047</v>
      </c>
      <c r="C48" s="3"/>
      <c r="D48" s="3" t="s">
        <v>1047</v>
      </c>
      <c r="E48" s="3">
        <v>10701</v>
      </c>
    </row>
    <row r="49" spans="1:5" ht="13.8" x14ac:dyDescent="0.3">
      <c r="A49" s="3">
        <v>10702</v>
      </c>
      <c r="B49" s="3" t="s">
        <v>1112</v>
      </c>
      <c r="C49" s="3"/>
      <c r="D49" s="3" t="s">
        <v>1112</v>
      </c>
      <c r="E49" s="3">
        <v>10702</v>
      </c>
    </row>
    <row r="50" spans="1:5" ht="13.8" x14ac:dyDescent="0.3">
      <c r="A50" s="3">
        <v>10703</v>
      </c>
      <c r="B50" s="3" t="s">
        <v>1173</v>
      </c>
      <c r="C50" s="3"/>
      <c r="D50" s="3" t="s">
        <v>1173</v>
      </c>
      <c r="E50" s="3">
        <v>10703</v>
      </c>
    </row>
    <row r="51" spans="1:5" ht="13.8" x14ac:dyDescent="0.3">
      <c r="A51" s="3">
        <v>10704</v>
      </c>
      <c r="B51" s="3" t="s">
        <v>1486</v>
      </c>
      <c r="C51" s="3"/>
      <c r="D51" s="3" t="s">
        <v>1486</v>
      </c>
      <c r="E51" s="3">
        <v>10704</v>
      </c>
    </row>
    <row r="52" spans="1:5" ht="13.8" x14ac:dyDescent="0.3">
      <c r="A52" s="3">
        <v>10705</v>
      </c>
      <c r="B52" s="3" t="s">
        <v>1272</v>
      </c>
      <c r="C52" s="3"/>
      <c r="D52" s="3" t="s">
        <v>1272</v>
      </c>
      <c r="E52" s="3">
        <v>10705</v>
      </c>
    </row>
    <row r="53" spans="1:5" ht="13.8" x14ac:dyDescent="0.3">
      <c r="A53" s="3">
        <v>10706</v>
      </c>
      <c r="B53" s="3" t="s">
        <v>1306</v>
      </c>
      <c r="C53" s="3"/>
      <c r="D53" s="3" t="s">
        <v>1306</v>
      </c>
      <c r="E53" s="3">
        <v>10706</v>
      </c>
    </row>
    <row r="54" spans="1:5" ht="13.8" x14ac:dyDescent="0.3">
      <c r="A54" s="3">
        <v>10707</v>
      </c>
      <c r="B54" s="3" t="s">
        <v>1330</v>
      </c>
      <c r="C54" s="3"/>
      <c r="D54" s="3" t="s">
        <v>1330</v>
      </c>
      <c r="E54" s="3">
        <v>10707</v>
      </c>
    </row>
    <row r="55" spans="1:5" ht="13.8" x14ac:dyDescent="0.3">
      <c r="A55" s="3">
        <v>10801</v>
      </c>
      <c r="B55" s="3" t="s">
        <v>1052</v>
      </c>
      <c r="C55" s="3"/>
      <c r="D55" s="3" t="s">
        <v>1052</v>
      </c>
      <c r="E55" s="3">
        <v>10801</v>
      </c>
    </row>
    <row r="56" spans="1:5" ht="13.8" x14ac:dyDescent="0.3">
      <c r="A56" s="3">
        <v>10802</v>
      </c>
      <c r="B56" s="3" t="s">
        <v>1487</v>
      </c>
      <c r="C56" s="3"/>
      <c r="D56" s="3" t="s">
        <v>1487</v>
      </c>
      <c r="E56" s="3">
        <v>10802</v>
      </c>
    </row>
    <row r="57" spans="1:5" ht="13.8" x14ac:dyDescent="0.3">
      <c r="A57" s="3">
        <v>10803</v>
      </c>
      <c r="B57" s="3" t="s">
        <v>1179</v>
      </c>
      <c r="C57" s="3"/>
      <c r="D57" s="3" t="s">
        <v>1179</v>
      </c>
      <c r="E57" s="3">
        <v>10803</v>
      </c>
    </row>
    <row r="58" spans="1:5" ht="13.8" x14ac:dyDescent="0.3">
      <c r="A58" s="3">
        <v>10804</v>
      </c>
      <c r="B58" s="3" t="s">
        <v>1228</v>
      </c>
      <c r="C58" s="3"/>
      <c r="D58" s="3" t="s">
        <v>1228</v>
      </c>
      <c r="E58" s="3">
        <v>10804</v>
      </c>
    </row>
    <row r="59" spans="1:5" ht="13.8" x14ac:dyDescent="0.3">
      <c r="A59" s="3">
        <v>10805</v>
      </c>
      <c r="B59" s="3" t="s">
        <v>1275</v>
      </c>
      <c r="C59" s="3"/>
      <c r="D59" s="3" t="s">
        <v>1275</v>
      </c>
      <c r="E59" s="3">
        <v>10805</v>
      </c>
    </row>
    <row r="60" spans="1:5" ht="13.8" x14ac:dyDescent="0.3">
      <c r="A60" s="3">
        <v>10806</v>
      </c>
      <c r="B60" s="3" t="s">
        <v>1308</v>
      </c>
      <c r="C60" s="3"/>
      <c r="D60" s="3" t="s">
        <v>1308</v>
      </c>
      <c r="E60" s="3">
        <v>10806</v>
      </c>
    </row>
    <row r="61" spans="1:5" ht="13.8" x14ac:dyDescent="0.3">
      <c r="A61" s="3">
        <v>10807</v>
      </c>
      <c r="B61" s="3" t="s">
        <v>1331</v>
      </c>
      <c r="C61" s="3"/>
      <c r="D61" s="3" t="s">
        <v>1331</v>
      </c>
      <c r="E61" s="3">
        <v>10807</v>
      </c>
    </row>
    <row r="62" spans="1:5" ht="13.8" x14ac:dyDescent="0.3">
      <c r="A62" s="3">
        <v>10901</v>
      </c>
      <c r="B62" s="3" t="s">
        <v>1057</v>
      </c>
      <c r="C62" s="3"/>
      <c r="D62" s="3" t="s">
        <v>1057</v>
      </c>
      <c r="E62" s="3">
        <v>10901</v>
      </c>
    </row>
    <row r="63" spans="1:5" ht="13.8" x14ac:dyDescent="0.3">
      <c r="A63" s="3">
        <v>10902</v>
      </c>
      <c r="B63" s="3" t="s">
        <v>1120</v>
      </c>
      <c r="C63" s="3"/>
      <c r="D63" s="3" t="s">
        <v>1120</v>
      </c>
      <c r="E63" s="3">
        <v>10902</v>
      </c>
    </row>
    <row r="64" spans="1:5" ht="13.8" x14ac:dyDescent="0.3">
      <c r="A64" s="3">
        <v>10903</v>
      </c>
      <c r="B64" s="3" t="s">
        <v>1184</v>
      </c>
      <c r="C64" s="3"/>
      <c r="D64" s="3" t="s">
        <v>1184</v>
      </c>
      <c r="E64" s="3">
        <v>10903</v>
      </c>
    </row>
    <row r="65" spans="1:5" ht="13.8" x14ac:dyDescent="0.3">
      <c r="A65" s="3">
        <v>10904</v>
      </c>
      <c r="B65" s="3" t="s">
        <v>1233</v>
      </c>
      <c r="C65" s="3"/>
      <c r="D65" s="3" t="s">
        <v>1233</v>
      </c>
      <c r="E65" s="3">
        <v>10904</v>
      </c>
    </row>
    <row r="66" spans="1:5" ht="13.8" x14ac:dyDescent="0.3">
      <c r="A66" s="3">
        <v>10905</v>
      </c>
      <c r="B66" s="3" t="s">
        <v>1278</v>
      </c>
      <c r="C66" s="3"/>
      <c r="D66" s="3" t="s">
        <v>1278</v>
      </c>
      <c r="E66" s="3">
        <v>10905</v>
      </c>
    </row>
    <row r="67" spans="1:5" ht="13.8" x14ac:dyDescent="0.3">
      <c r="A67" s="3">
        <v>10906</v>
      </c>
      <c r="B67" s="3" t="s">
        <v>1309</v>
      </c>
      <c r="C67" s="3"/>
      <c r="D67" s="3" t="s">
        <v>1309</v>
      </c>
      <c r="E67" s="3">
        <v>10906</v>
      </c>
    </row>
    <row r="68" spans="1:5" ht="13.8" x14ac:dyDescent="0.3">
      <c r="A68" s="3">
        <v>11001</v>
      </c>
      <c r="B68" s="3" t="s">
        <v>1062</v>
      </c>
      <c r="C68" s="3"/>
      <c r="D68" s="3" t="s">
        <v>1062</v>
      </c>
      <c r="E68" s="3">
        <v>11001</v>
      </c>
    </row>
    <row r="69" spans="1:5" ht="13.8" x14ac:dyDescent="0.3">
      <c r="A69" s="3">
        <v>11002</v>
      </c>
      <c r="B69" s="3" t="s">
        <v>1122</v>
      </c>
      <c r="C69" s="3"/>
      <c r="D69" s="3" t="s">
        <v>1122</v>
      </c>
      <c r="E69" s="3">
        <v>11002</v>
      </c>
    </row>
    <row r="70" spans="1:5" ht="13.8" x14ac:dyDescent="0.3">
      <c r="A70" s="3">
        <v>11003</v>
      </c>
      <c r="B70" s="3" t="s">
        <v>1186</v>
      </c>
      <c r="C70" s="3"/>
      <c r="D70" s="3" t="s">
        <v>1186</v>
      </c>
      <c r="E70" s="3">
        <v>11003</v>
      </c>
    </row>
    <row r="71" spans="1:5" ht="13.8" x14ac:dyDescent="0.3">
      <c r="A71" s="3">
        <v>11004</v>
      </c>
      <c r="B71" s="3" t="s">
        <v>1236</v>
      </c>
      <c r="C71" s="3"/>
      <c r="D71" s="3" t="s">
        <v>1236</v>
      </c>
      <c r="E71" s="3">
        <v>11004</v>
      </c>
    </row>
    <row r="72" spans="1:5" ht="13.8" x14ac:dyDescent="0.3">
      <c r="A72" s="4">
        <v>11005</v>
      </c>
      <c r="B72" s="3" t="s">
        <v>1280</v>
      </c>
      <c r="C72" s="3"/>
      <c r="D72" s="3" t="s">
        <v>1280</v>
      </c>
      <c r="E72" s="4">
        <v>11005</v>
      </c>
    </row>
    <row r="73" spans="1:5" ht="13.8" x14ac:dyDescent="0.3">
      <c r="A73" s="3">
        <v>11101</v>
      </c>
      <c r="B73" s="3" t="s">
        <v>1067</v>
      </c>
      <c r="C73" s="3"/>
      <c r="D73" s="3" t="s">
        <v>1067</v>
      </c>
      <c r="E73" s="3">
        <v>11101</v>
      </c>
    </row>
    <row r="74" spans="1:5" ht="13.8" x14ac:dyDescent="0.3">
      <c r="A74" s="3">
        <v>11102</v>
      </c>
      <c r="B74" s="3" t="s">
        <v>1127</v>
      </c>
      <c r="C74" s="3"/>
      <c r="D74" s="3" t="s">
        <v>1127</v>
      </c>
      <c r="E74" s="3">
        <v>11102</v>
      </c>
    </row>
    <row r="75" spans="1:5" ht="13.8" x14ac:dyDescent="0.3">
      <c r="A75" s="3">
        <v>11103</v>
      </c>
      <c r="B75" s="3" t="s">
        <v>1189</v>
      </c>
      <c r="C75" s="3"/>
      <c r="D75" s="3" t="s">
        <v>1189</v>
      </c>
      <c r="E75" s="3">
        <v>11103</v>
      </c>
    </row>
    <row r="76" spans="1:5" ht="13.8" x14ac:dyDescent="0.3">
      <c r="A76" s="3">
        <v>11104</v>
      </c>
      <c r="B76" s="3" t="s">
        <v>1240</v>
      </c>
      <c r="C76" s="3"/>
      <c r="D76" s="3" t="s">
        <v>1240</v>
      </c>
      <c r="E76" s="3">
        <v>11104</v>
      </c>
    </row>
    <row r="77" spans="1:5" ht="13.8" x14ac:dyDescent="0.3">
      <c r="A77" s="3">
        <v>11105</v>
      </c>
      <c r="B77" s="3" t="s">
        <v>1283</v>
      </c>
      <c r="C77" s="3"/>
      <c r="D77" s="3" t="s">
        <v>1283</v>
      </c>
      <c r="E77" s="3">
        <v>11105</v>
      </c>
    </row>
    <row r="78" spans="1:5" ht="13.8" x14ac:dyDescent="0.3">
      <c r="A78" s="3">
        <v>11201</v>
      </c>
      <c r="B78" s="3" t="s">
        <v>1071</v>
      </c>
      <c r="C78" s="3"/>
      <c r="D78" s="3" t="s">
        <v>1071</v>
      </c>
      <c r="E78" s="3">
        <v>11201</v>
      </c>
    </row>
    <row r="79" spans="1:5" ht="13.8" x14ac:dyDescent="0.3">
      <c r="A79" s="3">
        <v>11202</v>
      </c>
      <c r="B79" s="3" t="s">
        <v>1131</v>
      </c>
      <c r="C79" s="3"/>
      <c r="D79" s="3" t="s">
        <v>1131</v>
      </c>
      <c r="E79" s="3">
        <v>11202</v>
      </c>
    </row>
    <row r="80" spans="1:5" ht="13.8" x14ac:dyDescent="0.3">
      <c r="A80" s="3">
        <v>11203</v>
      </c>
      <c r="B80" s="3" t="s">
        <v>1190</v>
      </c>
      <c r="C80" s="3"/>
      <c r="D80" s="3" t="s">
        <v>1190</v>
      </c>
      <c r="E80" s="3">
        <v>11203</v>
      </c>
    </row>
    <row r="81" spans="1:5" ht="13.8" x14ac:dyDescent="0.3">
      <c r="A81" s="3">
        <v>11204</v>
      </c>
      <c r="B81" s="3" t="s">
        <v>1243</v>
      </c>
      <c r="C81" s="3"/>
      <c r="D81" s="3" t="s">
        <v>1243</v>
      </c>
      <c r="E81" s="3">
        <v>11204</v>
      </c>
    </row>
    <row r="82" spans="1:5" ht="13.8" x14ac:dyDescent="0.3">
      <c r="A82" s="3">
        <v>11205</v>
      </c>
      <c r="B82" s="3" t="s">
        <v>1286</v>
      </c>
      <c r="C82" s="3"/>
      <c r="D82" s="3" t="s">
        <v>1286</v>
      </c>
      <c r="E82" s="3">
        <v>11205</v>
      </c>
    </row>
    <row r="83" spans="1:5" ht="13.8" x14ac:dyDescent="0.3">
      <c r="A83" s="3">
        <v>11301</v>
      </c>
      <c r="B83" s="3" t="s">
        <v>1488</v>
      </c>
      <c r="C83" s="3"/>
      <c r="D83" s="3" t="s">
        <v>1488</v>
      </c>
      <c r="E83" s="3">
        <v>11301</v>
      </c>
    </row>
    <row r="84" spans="1:5" ht="13.8" x14ac:dyDescent="0.3">
      <c r="A84" s="3">
        <v>11302</v>
      </c>
      <c r="B84" s="3" t="s">
        <v>1489</v>
      </c>
      <c r="C84" s="3"/>
      <c r="D84" s="3" t="s">
        <v>1489</v>
      </c>
      <c r="E84" s="3">
        <v>11302</v>
      </c>
    </row>
    <row r="85" spans="1:5" ht="13.8" x14ac:dyDescent="0.3">
      <c r="A85" s="3">
        <v>11303</v>
      </c>
      <c r="B85" s="3" t="s">
        <v>1388</v>
      </c>
      <c r="C85" s="3"/>
      <c r="D85" s="3" t="s">
        <v>1388</v>
      </c>
      <c r="E85" s="3">
        <v>11303</v>
      </c>
    </row>
    <row r="86" spans="1:5" ht="13.8" x14ac:dyDescent="0.3">
      <c r="A86" s="3">
        <v>11304</v>
      </c>
      <c r="B86" s="3" t="s">
        <v>1389</v>
      </c>
      <c r="C86" s="3"/>
      <c r="D86" s="3" t="s">
        <v>1389</v>
      </c>
      <c r="E86" s="3">
        <v>11304</v>
      </c>
    </row>
    <row r="87" spans="1:5" ht="13.8" x14ac:dyDescent="0.3">
      <c r="A87" s="3">
        <v>11305</v>
      </c>
      <c r="B87" s="3" t="s">
        <v>1390</v>
      </c>
      <c r="C87" s="3"/>
      <c r="D87" s="3" t="s">
        <v>1390</v>
      </c>
      <c r="E87" s="3">
        <v>11305</v>
      </c>
    </row>
    <row r="88" spans="1:5" ht="13.8" x14ac:dyDescent="0.3">
      <c r="A88" s="3">
        <v>11401</v>
      </c>
      <c r="B88" s="3" t="s">
        <v>1391</v>
      </c>
      <c r="C88" s="3"/>
      <c r="D88" s="3" t="s">
        <v>1391</v>
      </c>
      <c r="E88" s="3">
        <v>11401</v>
      </c>
    </row>
    <row r="89" spans="1:5" ht="13.8" x14ac:dyDescent="0.3">
      <c r="A89" s="3">
        <v>11402</v>
      </c>
      <c r="B89" s="3" t="s">
        <v>1392</v>
      </c>
      <c r="C89" s="3"/>
      <c r="D89" s="3" t="s">
        <v>1392</v>
      </c>
      <c r="E89" s="3">
        <v>11402</v>
      </c>
    </row>
    <row r="90" spans="1:5" ht="13.8" x14ac:dyDescent="0.3">
      <c r="A90" s="3">
        <v>11403</v>
      </c>
      <c r="B90" s="3" t="s">
        <v>1393</v>
      </c>
      <c r="C90" s="3"/>
      <c r="D90" s="3" t="s">
        <v>1393</v>
      </c>
      <c r="E90" s="3">
        <v>11403</v>
      </c>
    </row>
    <row r="91" spans="1:5" ht="13.8" x14ac:dyDescent="0.3">
      <c r="A91" s="3">
        <v>11501</v>
      </c>
      <c r="B91" s="3" t="s">
        <v>1394</v>
      </c>
      <c r="C91" s="3"/>
      <c r="D91" s="3" t="s">
        <v>1394</v>
      </c>
      <c r="E91" s="3">
        <v>11501</v>
      </c>
    </row>
    <row r="92" spans="1:5" ht="13.8" x14ac:dyDescent="0.3">
      <c r="A92" s="3">
        <v>11502</v>
      </c>
      <c r="B92" s="3" t="s">
        <v>1395</v>
      </c>
      <c r="C92" s="3"/>
      <c r="D92" s="3" t="s">
        <v>1395</v>
      </c>
      <c r="E92" s="3">
        <v>11502</v>
      </c>
    </row>
    <row r="93" spans="1:5" ht="13.8" x14ac:dyDescent="0.3">
      <c r="A93" s="3">
        <v>11503</v>
      </c>
      <c r="B93" s="3" t="s">
        <v>1396</v>
      </c>
      <c r="C93" s="3"/>
      <c r="D93" s="3" t="s">
        <v>1396</v>
      </c>
      <c r="E93" s="3">
        <v>11503</v>
      </c>
    </row>
    <row r="94" spans="1:5" ht="13.8" x14ac:dyDescent="0.3">
      <c r="A94" s="3">
        <v>11504</v>
      </c>
      <c r="B94" s="3" t="s">
        <v>1397</v>
      </c>
      <c r="C94" s="3"/>
      <c r="D94" s="3" t="s">
        <v>1397</v>
      </c>
      <c r="E94" s="3">
        <v>11504</v>
      </c>
    </row>
    <row r="95" spans="1:5" ht="13.8" x14ac:dyDescent="0.3">
      <c r="A95" s="3">
        <v>11601</v>
      </c>
      <c r="B95" s="3" t="s">
        <v>1398</v>
      </c>
      <c r="C95" s="3"/>
      <c r="D95" s="3" t="s">
        <v>1398</v>
      </c>
      <c r="E95" s="3">
        <v>11601</v>
      </c>
    </row>
    <row r="96" spans="1:5" ht="13.8" x14ac:dyDescent="0.3">
      <c r="A96" s="3">
        <v>11602</v>
      </c>
      <c r="B96" s="3" t="s">
        <v>1399</v>
      </c>
      <c r="C96" s="3"/>
      <c r="D96" s="3" t="s">
        <v>1399</v>
      </c>
      <c r="E96" s="3">
        <v>11602</v>
      </c>
    </row>
    <row r="97" spans="1:5" ht="13.8" x14ac:dyDescent="0.3">
      <c r="A97" s="3">
        <v>11603</v>
      </c>
      <c r="B97" s="3" t="s">
        <v>1400</v>
      </c>
      <c r="C97" s="3"/>
      <c r="D97" s="3" t="s">
        <v>1400</v>
      </c>
      <c r="E97" s="3">
        <v>11603</v>
      </c>
    </row>
    <row r="98" spans="1:5" ht="13.8" x14ac:dyDescent="0.3">
      <c r="A98" s="3">
        <v>11604</v>
      </c>
      <c r="B98" s="3" t="s">
        <v>1401</v>
      </c>
      <c r="C98" s="3"/>
      <c r="D98" s="3" t="s">
        <v>1401</v>
      </c>
      <c r="E98" s="3">
        <v>11604</v>
      </c>
    </row>
    <row r="99" spans="1:5" ht="13.8" x14ac:dyDescent="0.3">
      <c r="A99" s="3">
        <v>11605</v>
      </c>
      <c r="B99" s="3" t="s">
        <v>1402</v>
      </c>
      <c r="C99" s="3"/>
      <c r="D99" s="3" t="s">
        <v>1402</v>
      </c>
      <c r="E99" s="3">
        <v>11605</v>
      </c>
    </row>
    <row r="100" spans="1:5" ht="13.8" x14ac:dyDescent="0.3">
      <c r="A100" s="3">
        <v>11701</v>
      </c>
      <c r="B100" s="3" t="s">
        <v>1403</v>
      </c>
      <c r="C100" s="3"/>
      <c r="D100" s="3" t="s">
        <v>1403</v>
      </c>
      <c r="E100" s="3">
        <v>11701</v>
      </c>
    </row>
    <row r="101" spans="1:5" ht="13.8" x14ac:dyDescent="0.3">
      <c r="A101" s="3">
        <v>11702</v>
      </c>
      <c r="B101" s="3" t="s">
        <v>1404</v>
      </c>
      <c r="C101" s="3"/>
      <c r="D101" s="3" t="s">
        <v>1404</v>
      </c>
      <c r="E101" s="3">
        <v>11702</v>
      </c>
    </row>
    <row r="102" spans="1:5" ht="13.8" x14ac:dyDescent="0.3">
      <c r="A102" s="3">
        <v>11703</v>
      </c>
      <c r="B102" s="3" t="s">
        <v>1405</v>
      </c>
      <c r="C102" s="3"/>
      <c r="D102" s="3" t="s">
        <v>1405</v>
      </c>
      <c r="E102" s="3">
        <v>11703</v>
      </c>
    </row>
    <row r="103" spans="1:5" ht="13.8" x14ac:dyDescent="0.3">
      <c r="A103" s="3">
        <v>11801</v>
      </c>
      <c r="B103" s="3" t="s">
        <v>1406</v>
      </c>
      <c r="C103" s="3"/>
      <c r="D103" s="3" t="s">
        <v>1406</v>
      </c>
      <c r="E103" s="3">
        <v>11801</v>
      </c>
    </row>
    <row r="104" spans="1:5" ht="13.8" x14ac:dyDescent="0.3">
      <c r="A104" s="3">
        <v>11802</v>
      </c>
      <c r="B104" s="3" t="s">
        <v>1407</v>
      </c>
      <c r="C104" s="3"/>
      <c r="D104" s="3" t="s">
        <v>1407</v>
      </c>
      <c r="E104" s="3">
        <v>11802</v>
      </c>
    </row>
    <row r="105" spans="1:5" ht="13.8" x14ac:dyDescent="0.3">
      <c r="A105" s="3">
        <v>11803</v>
      </c>
      <c r="B105" s="3" t="s">
        <v>1408</v>
      </c>
      <c r="C105" s="3"/>
      <c r="D105" s="3" t="s">
        <v>1408</v>
      </c>
      <c r="E105" s="3">
        <v>11803</v>
      </c>
    </row>
    <row r="106" spans="1:5" ht="13.8" x14ac:dyDescent="0.3">
      <c r="A106" s="3">
        <v>11804</v>
      </c>
      <c r="B106" s="3" t="s">
        <v>1409</v>
      </c>
      <c r="C106" s="3"/>
      <c r="D106" s="3" t="s">
        <v>1409</v>
      </c>
      <c r="E106" s="3">
        <v>11804</v>
      </c>
    </row>
    <row r="107" spans="1:5" ht="13.8" x14ac:dyDescent="0.3">
      <c r="A107" s="3">
        <v>11901</v>
      </c>
      <c r="B107" s="3" t="s">
        <v>1490</v>
      </c>
      <c r="C107" s="3"/>
      <c r="D107" s="3" t="s">
        <v>1490</v>
      </c>
      <c r="E107" s="3">
        <v>11901</v>
      </c>
    </row>
    <row r="108" spans="1:5" ht="13.8" x14ac:dyDescent="0.3">
      <c r="A108" s="3">
        <v>11902</v>
      </c>
      <c r="B108" s="3" t="s">
        <v>1491</v>
      </c>
      <c r="C108" s="3"/>
      <c r="D108" s="3" t="s">
        <v>1491</v>
      </c>
      <c r="E108" s="3">
        <v>11902</v>
      </c>
    </row>
    <row r="109" spans="1:5" ht="13.8" x14ac:dyDescent="0.3">
      <c r="A109" s="3">
        <v>11903</v>
      </c>
      <c r="B109" s="3" t="s">
        <v>1410</v>
      </c>
      <c r="C109" s="3"/>
      <c r="D109" s="3" t="s">
        <v>1410</v>
      </c>
      <c r="E109" s="3">
        <v>11903</v>
      </c>
    </row>
    <row r="110" spans="1:5" ht="13.8" x14ac:dyDescent="0.3">
      <c r="A110" s="3">
        <v>11904</v>
      </c>
      <c r="B110" s="3" t="s">
        <v>1411</v>
      </c>
      <c r="C110" s="3"/>
      <c r="D110" s="3" t="s">
        <v>1411</v>
      </c>
      <c r="E110" s="3">
        <v>11904</v>
      </c>
    </row>
    <row r="111" spans="1:5" ht="13.8" x14ac:dyDescent="0.3">
      <c r="A111" s="3">
        <v>11905</v>
      </c>
      <c r="B111" s="3" t="s">
        <v>1412</v>
      </c>
      <c r="C111" s="3"/>
      <c r="D111" s="3" t="s">
        <v>1412</v>
      </c>
      <c r="E111" s="3">
        <v>11905</v>
      </c>
    </row>
    <row r="112" spans="1:5" ht="13.8" x14ac:dyDescent="0.3">
      <c r="A112" s="3">
        <v>11906</v>
      </c>
      <c r="B112" s="3" t="s">
        <v>1413</v>
      </c>
      <c r="C112" s="3"/>
      <c r="D112" s="3" t="s">
        <v>1413</v>
      </c>
      <c r="E112" s="3">
        <v>11906</v>
      </c>
    </row>
    <row r="113" spans="1:5" ht="13.8" x14ac:dyDescent="0.3">
      <c r="A113" s="3">
        <v>11907</v>
      </c>
      <c r="B113" s="3" t="s">
        <v>1414</v>
      </c>
      <c r="C113" s="3"/>
      <c r="D113" s="3" t="s">
        <v>1414</v>
      </c>
      <c r="E113" s="3">
        <v>11907</v>
      </c>
    </row>
    <row r="114" spans="1:5" ht="13.8" x14ac:dyDescent="0.3">
      <c r="A114" s="3">
        <v>11908</v>
      </c>
      <c r="B114" s="3" t="s">
        <v>1415</v>
      </c>
      <c r="C114" s="3"/>
      <c r="D114" s="3" t="s">
        <v>1415</v>
      </c>
      <c r="E114" s="3">
        <v>11908</v>
      </c>
    </row>
    <row r="115" spans="1:5" ht="13.8" x14ac:dyDescent="0.3">
      <c r="A115" s="3">
        <v>11909</v>
      </c>
      <c r="B115" s="3" t="s">
        <v>1416</v>
      </c>
      <c r="C115" s="3"/>
      <c r="D115" s="3" t="s">
        <v>1416</v>
      </c>
      <c r="E115" s="3">
        <v>11909</v>
      </c>
    </row>
    <row r="116" spans="1:5" ht="13.8" x14ac:dyDescent="0.3">
      <c r="A116" s="3">
        <v>11910</v>
      </c>
      <c r="B116" s="3" t="s">
        <v>1417</v>
      </c>
      <c r="C116" s="3"/>
      <c r="D116" s="3" t="s">
        <v>1417</v>
      </c>
      <c r="E116" s="3">
        <v>11910</v>
      </c>
    </row>
    <row r="117" spans="1:5" ht="13.8" x14ac:dyDescent="0.3">
      <c r="A117" s="3">
        <v>11911</v>
      </c>
      <c r="B117" s="3" t="s">
        <v>1418</v>
      </c>
      <c r="C117" s="3"/>
      <c r="D117" s="3" t="s">
        <v>1418</v>
      </c>
      <c r="E117" s="3">
        <v>11911</v>
      </c>
    </row>
    <row r="118" spans="1:5" ht="13.8" x14ac:dyDescent="0.3">
      <c r="A118" s="3">
        <v>11912</v>
      </c>
      <c r="B118" s="3" t="s">
        <v>1419</v>
      </c>
      <c r="C118" s="3"/>
      <c r="D118" s="3" t="s">
        <v>1419</v>
      </c>
      <c r="E118" s="3">
        <v>11912</v>
      </c>
    </row>
    <row r="119" spans="1:5" ht="13.8" x14ac:dyDescent="0.3">
      <c r="A119" s="3">
        <v>12001</v>
      </c>
      <c r="B119" s="3" t="s">
        <v>1492</v>
      </c>
      <c r="C119" s="3"/>
      <c r="D119" s="3" t="s">
        <v>1492</v>
      </c>
      <c r="E119" s="3">
        <v>12001</v>
      </c>
    </row>
    <row r="120" spans="1:5" ht="13.8" x14ac:dyDescent="0.3">
      <c r="A120" s="3">
        <v>12002</v>
      </c>
      <c r="B120" s="3" t="s">
        <v>1493</v>
      </c>
      <c r="C120" s="3"/>
      <c r="D120" s="3" t="s">
        <v>1493</v>
      </c>
      <c r="E120" s="3">
        <v>12002</v>
      </c>
    </row>
    <row r="121" spans="1:5" ht="13.8" x14ac:dyDescent="0.3">
      <c r="A121" s="3">
        <v>12003</v>
      </c>
      <c r="B121" s="3" t="s">
        <v>1494</v>
      </c>
      <c r="C121" s="3"/>
      <c r="D121" s="3" t="s">
        <v>1494</v>
      </c>
      <c r="E121" s="3">
        <v>12003</v>
      </c>
    </row>
    <row r="122" spans="1:5" ht="13.8" x14ac:dyDescent="0.3">
      <c r="A122" s="3">
        <v>12004</v>
      </c>
      <c r="B122" s="3" t="s">
        <v>1495</v>
      </c>
      <c r="C122" s="3"/>
      <c r="D122" s="3" t="s">
        <v>1495</v>
      </c>
      <c r="E122" s="3">
        <v>12004</v>
      </c>
    </row>
    <row r="123" spans="1:5" ht="13.8" x14ac:dyDescent="0.3">
      <c r="A123" s="3">
        <v>12005</v>
      </c>
      <c r="B123" s="3" t="s">
        <v>1496</v>
      </c>
      <c r="C123" s="3"/>
      <c r="D123" s="3" t="s">
        <v>1496</v>
      </c>
      <c r="E123" s="3">
        <v>12005</v>
      </c>
    </row>
    <row r="124" spans="1:5" ht="13.8" x14ac:dyDescent="0.3">
      <c r="A124" s="3">
        <v>12006</v>
      </c>
      <c r="B124" s="3" t="s">
        <v>1497</v>
      </c>
      <c r="C124" s="3"/>
      <c r="D124" s="3" t="s">
        <v>1497</v>
      </c>
      <c r="E124" s="3">
        <v>12006</v>
      </c>
    </row>
    <row r="125" spans="1:5" ht="13.8" x14ac:dyDescent="0.3">
      <c r="A125" s="3">
        <v>20101</v>
      </c>
      <c r="B125" s="3" t="s">
        <v>1007</v>
      </c>
      <c r="C125" s="3"/>
      <c r="D125" s="3" t="s">
        <v>1007</v>
      </c>
      <c r="E125" s="3">
        <v>20101</v>
      </c>
    </row>
    <row r="126" spans="1:5" ht="13.8" x14ac:dyDescent="0.3">
      <c r="A126" s="3">
        <v>20102</v>
      </c>
      <c r="B126" s="3" t="s">
        <v>1074</v>
      </c>
      <c r="C126" s="3"/>
      <c r="D126" s="3" t="s">
        <v>1074</v>
      </c>
      <c r="E126" s="3">
        <v>20102</v>
      </c>
    </row>
    <row r="127" spans="1:5" ht="13.8" x14ac:dyDescent="0.3">
      <c r="A127" s="3">
        <v>20103</v>
      </c>
      <c r="B127" s="3" t="s">
        <v>1134</v>
      </c>
      <c r="C127" s="3"/>
      <c r="D127" s="3" t="s">
        <v>1134</v>
      </c>
      <c r="E127" s="3">
        <v>20103</v>
      </c>
    </row>
    <row r="128" spans="1:5" ht="13.8" x14ac:dyDescent="0.3">
      <c r="A128" s="3">
        <v>20104</v>
      </c>
      <c r="B128" s="3" t="s">
        <v>1193</v>
      </c>
      <c r="C128" s="3"/>
      <c r="D128" s="3" t="s">
        <v>1193</v>
      </c>
      <c r="E128" s="3">
        <v>20104</v>
      </c>
    </row>
    <row r="129" spans="1:5" ht="13.8" x14ac:dyDescent="0.3">
      <c r="A129" s="3">
        <v>20105</v>
      </c>
      <c r="B129" s="3" t="s">
        <v>1246</v>
      </c>
      <c r="C129" s="3"/>
      <c r="D129" s="3" t="s">
        <v>1246</v>
      </c>
      <c r="E129" s="3">
        <v>20105</v>
      </c>
    </row>
    <row r="130" spans="1:5" ht="13.8" x14ac:dyDescent="0.3">
      <c r="A130" s="3">
        <v>20106</v>
      </c>
      <c r="B130" s="3" t="s">
        <v>1289</v>
      </c>
      <c r="C130" s="3"/>
      <c r="D130" s="3" t="s">
        <v>1289</v>
      </c>
      <c r="E130" s="3">
        <v>20106</v>
      </c>
    </row>
    <row r="131" spans="1:5" ht="13.8" x14ac:dyDescent="0.3">
      <c r="A131" s="3">
        <v>20107</v>
      </c>
      <c r="B131" s="3" t="s">
        <v>1314</v>
      </c>
      <c r="C131" s="3"/>
      <c r="D131" s="3" t="s">
        <v>1314</v>
      </c>
      <c r="E131" s="3">
        <v>20107</v>
      </c>
    </row>
    <row r="132" spans="1:5" ht="13.8" x14ac:dyDescent="0.3">
      <c r="A132" s="3">
        <v>20108</v>
      </c>
      <c r="B132" s="3" t="s">
        <v>1335</v>
      </c>
      <c r="C132" s="3"/>
      <c r="D132" s="3" t="s">
        <v>1335</v>
      </c>
      <c r="E132" s="3">
        <v>20108</v>
      </c>
    </row>
    <row r="133" spans="1:5" ht="13.8" x14ac:dyDescent="0.3">
      <c r="A133" s="3">
        <v>20109</v>
      </c>
      <c r="B133" s="3" t="s">
        <v>1351</v>
      </c>
      <c r="C133" s="3"/>
      <c r="D133" s="3" t="s">
        <v>1351</v>
      </c>
      <c r="E133" s="3">
        <v>20109</v>
      </c>
    </row>
    <row r="134" spans="1:5" ht="13.8" x14ac:dyDescent="0.3">
      <c r="A134" s="3">
        <v>20110</v>
      </c>
      <c r="B134" s="3" t="s">
        <v>1359</v>
      </c>
      <c r="C134" s="3"/>
      <c r="D134" s="3" t="s">
        <v>1359</v>
      </c>
      <c r="E134" s="3">
        <v>20110</v>
      </c>
    </row>
    <row r="135" spans="1:5" ht="13.8" x14ac:dyDescent="0.3">
      <c r="A135" s="3">
        <v>20111</v>
      </c>
      <c r="B135" s="3" t="s">
        <v>1367</v>
      </c>
      <c r="C135" s="3"/>
      <c r="D135" s="3" t="s">
        <v>1367</v>
      </c>
      <c r="E135" s="3">
        <v>20111</v>
      </c>
    </row>
    <row r="136" spans="1:5" ht="13.8" x14ac:dyDescent="0.3">
      <c r="A136" s="3">
        <v>20112</v>
      </c>
      <c r="B136" s="3" t="s">
        <v>1374</v>
      </c>
      <c r="C136" s="3"/>
      <c r="D136" s="3" t="s">
        <v>1374</v>
      </c>
      <c r="E136" s="3">
        <v>20112</v>
      </c>
    </row>
    <row r="137" spans="1:5" ht="13.8" x14ac:dyDescent="0.3">
      <c r="A137" s="3">
        <v>20113</v>
      </c>
      <c r="B137" s="3" t="s">
        <v>1379</v>
      </c>
      <c r="C137" s="3"/>
      <c r="D137" s="3" t="s">
        <v>1379</v>
      </c>
      <c r="E137" s="3">
        <v>20113</v>
      </c>
    </row>
    <row r="138" spans="1:5" ht="13.8" x14ac:dyDescent="0.3">
      <c r="A138" s="3">
        <v>20114</v>
      </c>
      <c r="B138" s="3" t="s">
        <v>1383</v>
      </c>
      <c r="C138" s="3"/>
      <c r="D138" s="3" t="s">
        <v>1383</v>
      </c>
      <c r="E138" s="3">
        <v>20114</v>
      </c>
    </row>
    <row r="139" spans="1:5" ht="13.8" x14ac:dyDescent="0.3">
      <c r="A139" s="3">
        <v>20201</v>
      </c>
      <c r="B139" s="3" t="s">
        <v>1014</v>
      </c>
      <c r="C139" s="3"/>
      <c r="D139" s="3" t="s">
        <v>1014</v>
      </c>
      <c r="E139" s="3">
        <v>20201</v>
      </c>
    </row>
    <row r="140" spans="1:5" ht="13.8" x14ac:dyDescent="0.3">
      <c r="A140" s="3">
        <v>20202</v>
      </c>
      <c r="B140" s="3" t="s">
        <v>1081</v>
      </c>
      <c r="C140" s="3"/>
      <c r="D140" s="3" t="s">
        <v>1081</v>
      </c>
      <c r="E140" s="3">
        <v>20202</v>
      </c>
    </row>
    <row r="141" spans="1:5" ht="13.8" x14ac:dyDescent="0.3">
      <c r="A141" s="3">
        <v>20203</v>
      </c>
      <c r="B141" s="3" t="s">
        <v>1141</v>
      </c>
      <c r="C141" s="3"/>
      <c r="D141" s="3" t="s">
        <v>1141</v>
      </c>
      <c r="E141" s="3">
        <v>20203</v>
      </c>
    </row>
    <row r="142" spans="1:5" ht="13.8" x14ac:dyDescent="0.3">
      <c r="A142" s="3">
        <v>20204</v>
      </c>
      <c r="B142" s="3" t="s">
        <v>1498</v>
      </c>
      <c r="C142" s="3"/>
      <c r="D142" s="3" t="s">
        <v>1498</v>
      </c>
      <c r="E142" s="3">
        <v>20204</v>
      </c>
    </row>
    <row r="143" spans="1:5" ht="13.8" x14ac:dyDescent="0.3">
      <c r="A143" s="3">
        <v>20205</v>
      </c>
      <c r="B143" s="3" t="s">
        <v>1250</v>
      </c>
      <c r="C143" s="3"/>
      <c r="D143" s="3" t="s">
        <v>1250</v>
      </c>
      <c r="E143" s="3">
        <v>20205</v>
      </c>
    </row>
    <row r="144" spans="1:5" ht="13.8" x14ac:dyDescent="0.3">
      <c r="A144" s="3">
        <v>20206</v>
      </c>
      <c r="B144" s="3" t="s">
        <v>1291</v>
      </c>
      <c r="C144" s="3"/>
      <c r="D144" s="3" t="s">
        <v>1291</v>
      </c>
      <c r="E144" s="3">
        <v>20206</v>
      </c>
    </row>
    <row r="145" spans="1:5" ht="13.8" x14ac:dyDescent="0.3">
      <c r="A145" s="3">
        <v>20207</v>
      </c>
      <c r="B145" s="3" t="s">
        <v>1317</v>
      </c>
      <c r="C145" s="3"/>
      <c r="D145" s="3" t="s">
        <v>1317</v>
      </c>
      <c r="E145" s="3">
        <v>20207</v>
      </c>
    </row>
    <row r="146" spans="1:5" ht="13.8" x14ac:dyDescent="0.3">
      <c r="A146" s="3">
        <v>20208</v>
      </c>
      <c r="B146" s="3" t="s">
        <v>1338</v>
      </c>
      <c r="C146" s="3"/>
      <c r="D146" s="3" t="s">
        <v>1338</v>
      </c>
      <c r="E146" s="3">
        <v>20208</v>
      </c>
    </row>
    <row r="147" spans="1:5" ht="13.8" x14ac:dyDescent="0.3">
      <c r="A147" s="3">
        <v>20209</v>
      </c>
      <c r="B147" s="3" t="s">
        <v>1352</v>
      </c>
      <c r="C147" s="3"/>
      <c r="D147" s="3" t="s">
        <v>1352</v>
      </c>
      <c r="E147" s="3">
        <v>20209</v>
      </c>
    </row>
    <row r="148" spans="1:5" ht="13.8" x14ac:dyDescent="0.3">
      <c r="A148" s="3">
        <v>20210</v>
      </c>
      <c r="B148" s="3" t="s">
        <v>1362</v>
      </c>
      <c r="C148" s="3"/>
      <c r="D148" s="3" t="s">
        <v>1362</v>
      </c>
      <c r="E148" s="3">
        <v>20210</v>
      </c>
    </row>
    <row r="149" spans="1:5" ht="13.8" x14ac:dyDescent="0.3">
      <c r="A149" s="3">
        <v>20211</v>
      </c>
      <c r="B149" s="3" t="s">
        <v>1370</v>
      </c>
      <c r="C149" s="3"/>
      <c r="D149" s="3" t="s">
        <v>1370</v>
      </c>
      <c r="E149" s="3">
        <v>20211</v>
      </c>
    </row>
    <row r="150" spans="1:5" ht="13.8" x14ac:dyDescent="0.3">
      <c r="A150" s="3">
        <v>20212</v>
      </c>
      <c r="B150" s="3" t="s">
        <v>1376</v>
      </c>
      <c r="C150" s="3"/>
      <c r="D150" s="3" t="s">
        <v>1376</v>
      </c>
      <c r="E150" s="3">
        <v>20212</v>
      </c>
    </row>
    <row r="151" spans="1:5" ht="13.8" x14ac:dyDescent="0.3">
      <c r="A151" s="3">
        <v>20213</v>
      </c>
      <c r="B151" s="3" t="s">
        <v>1499</v>
      </c>
      <c r="C151" s="3"/>
      <c r="D151" s="3" t="s">
        <v>1499</v>
      </c>
      <c r="E151" s="3">
        <v>20213</v>
      </c>
    </row>
    <row r="152" spans="1:5" ht="13.8" x14ac:dyDescent="0.3">
      <c r="A152" s="3">
        <v>20214</v>
      </c>
      <c r="B152" s="3" t="s">
        <v>1385</v>
      </c>
      <c r="C152" s="3"/>
      <c r="D152" s="3" t="s">
        <v>1385</v>
      </c>
      <c r="E152" s="3">
        <v>20214</v>
      </c>
    </row>
    <row r="153" spans="1:5" ht="13.8" x14ac:dyDescent="0.3">
      <c r="A153" s="3">
        <v>20301</v>
      </c>
      <c r="B153" s="3" t="s">
        <v>1021</v>
      </c>
      <c r="C153" s="3"/>
      <c r="D153" s="3" t="s">
        <v>1021</v>
      </c>
      <c r="E153" s="3">
        <v>20301</v>
      </c>
    </row>
    <row r="154" spans="1:5" ht="13.8" x14ac:dyDescent="0.3">
      <c r="A154" s="3">
        <v>20302</v>
      </c>
      <c r="B154" s="3" t="s">
        <v>1088</v>
      </c>
      <c r="C154" s="3"/>
      <c r="D154" s="3" t="s">
        <v>1088</v>
      </c>
      <c r="E154" s="3">
        <v>20302</v>
      </c>
    </row>
    <row r="155" spans="1:5" ht="13.8" x14ac:dyDescent="0.3">
      <c r="A155" s="3">
        <v>20303</v>
      </c>
      <c r="B155" s="3" t="s">
        <v>1147</v>
      </c>
      <c r="C155" s="3"/>
      <c r="D155" s="3" t="s">
        <v>1147</v>
      </c>
      <c r="E155" s="3">
        <v>20303</v>
      </c>
    </row>
    <row r="156" spans="1:5" ht="13.8" x14ac:dyDescent="0.3">
      <c r="A156" s="3">
        <v>20304</v>
      </c>
      <c r="B156" s="3" t="s">
        <v>1204</v>
      </c>
      <c r="C156" s="3"/>
      <c r="D156" s="3" t="s">
        <v>1204</v>
      </c>
      <c r="E156" s="3">
        <v>20304</v>
      </c>
    </row>
    <row r="157" spans="1:5" ht="13.8" x14ac:dyDescent="0.3">
      <c r="A157" s="3">
        <v>20305</v>
      </c>
      <c r="B157" s="3" t="s">
        <v>1257</v>
      </c>
      <c r="C157" s="3"/>
      <c r="D157" s="3" t="s">
        <v>1257</v>
      </c>
      <c r="E157" s="3">
        <v>20305</v>
      </c>
    </row>
    <row r="158" spans="1:5" ht="13.8" x14ac:dyDescent="0.3">
      <c r="A158" s="3">
        <v>20307</v>
      </c>
      <c r="B158" s="3" t="s">
        <v>1320</v>
      </c>
      <c r="C158" s="3"/>
      <c r="D158" s="3" t="s">
        <v>1320</v>
      </c>
      <c r="E158" s="3">
        <v>20307</v>
      </c>
    </row>
    <row r="159" spans="1:5" ht="13.8" x14ac:dyDescent="0.3">
      <c r="A159" s="3">
        <v>20308</v>
      </c>
      <c r="B159" s="3" t="s">
        <v>1340</v>
      </c>
      <c r="C159" s="3"/>
      <c r="D159" s="3" t="s">
        <v>1340</v>
      </c>
      <c r="E159" s="3">
        <v>20308</v>
      </c>
    </row>
    <row r="160" spans="1:5" ht="13.8" x14ac:dyDescent="0.3">
      <c r="A160" s="3">
        <v>20401</v>
      </c>
      <c r="B160" s="3" t="s">
        <v>1028</v>
      </c>
      <c r="C160" s="3"/>
      <c r="D160" s="3" t="s">
        <v>1028</v>
      </c>
      <c r="E160" s="3">
        <v>20401</v>
      </c>
    </row>
    <row r="161" spans="1:5" ht="13.8" x14ac:dyDescent="0.3">
      <c r="A161" s="3">
        <v>20402</v>
      </c>
      <c r="B161" s="3" t="s">
        <v>1095</v>
      </c>
      <c r="C161" s="3"/>
      <c r="D161" s="3" t="s">
        <v>1095</v>
      </c>
      <c r="E161" s="3">
        <v>20402</v>
      </c>
    </row>
    <row r="162" spans="1:5" ht="13.8" x14ac:dyDescent="0.3">
      <c r="A162" s="3">
        <v>20403</v>
      </c>
      <c r="B162" s="3" t="s">
        <v>1154</v>
      </c>
      <c r="C162" s="3"/>
      <c r="D162" s="3" t="s">
        <v>1154</v>
      </c>
      <c r="E162" s="3">
        <v>20403</v>
      </c>
    </row>
    <row r="163" spans="1:5" ht="13.8" x14ac:dyDescent="0.3">
      <c r="A163" s="3">
        <v>20404</v>
      </c>
      <c r="B163" s="3" t="s">
        <v>1211</v>
      </c>
      <c r="C163" s="3"/>
      <c r="D163" s="3" t="s">
        <v>1211</v>
      </c>
      <c r="E163" s="3">
        <v>20404</v>
      </c>
    </row>
    <row r="164" spans="1:5" ht="13.8" x14ac:dyDescent="0.3">
      <c r="A164" s="3">
        <v>20501</v>
      </c>
      <c r="B164" s="3" t="s">
        <v>1035</v>
      </c>
      <c r="C164" s="3"/>
      <c r="D164" s="3" t="s">
        <v>1035</v>
      </c>
      <c r="E164" s="3">
        <v>20501</v>
      </c>
    </row>
    <row r="165" spans="1:5" ht="13.8" x14ac:dyDescent="0.3">
      <c r="A165" s="3">
        <v>20502</v>
      </c>
      <c r="B165" s="3" t="s">
        <v>1100</v>
      </c>
      <c r="C165" s="3"/>
      <c r="D165" s="3" t="s">
        <v>1100</v>
      </c>
      <c r="E165" s="3">
        <v>20502</v>
      </c>
    </row>
    <row r="166" spans="1:5" ht="13.8" x14ac:dyDescent="0.3">
      <c r="A166" s="3">
        <v>20503</v>
      </c>
      <c r="B166" s="3" t="s">
        <v>1161</v>
      </c>
      <c r="C166" s="3"/>
      <c r="D166" s="3" t="s">
        <v>1161</v>
      </c>
      <c r="E166" s="3">
        <v>20503</v>
      </c>
    </row>
    <row r="167" spans="1:5" ht="13.8" x14ac:dyDescent="0.3">
      <c r="A167" s="3">
        <v>20504</v>
      </c>
      <c r="B167" s="3" t="s">
        <v>1215</v>
      </c>
      <c r="C167" s="3"/>
      <c r="D167" s="3" t="s">
        <v>1215</v>
      </c>
      <c r="E167" s="3">
        <v>20504</v>
      </c>
    </row>
    <row r="168" spans="1:5" ht="13.8" x14ac:dyDescent="0.3">
      <c r="A168" s="3">
        <v>20505</v>
      </c>
      <c r="B168" s="3" t="s">
        <v>1264</v>
      </c>
      <c r="C168" s="3"/>
      <c r="D168" s="3" t="s">
        <v>1264</v>
      </c>
      <c r="E168" s="3">
        <v>20505</v>
      </c>
    </row>
    <row r="169" spans="1:5" ht="13.8" x14ac:dyDescent="0.3">
      <c r="A169" s="3">
        <v>20506</v>
      </c>
      <c r="B169" s="3" t="s">
        <v>1301</v>
      </c>
      <c r="C169" s="3"/>
      <c r="D169" s="3" t="s">
        <v>1301</v>
      </c>
      <c r="E169" s="3">
        <v>20506</v>
      </c>
    </row>
    <row r="170" spans="1:5" ht="13.8" x14ac:dyDescent="0.3">
      <c r="A170" s="3">
        <v>20507</v>
      </c>
      <c r="B170" s="3" t="s">
        <v>1327</v>
      </c>
      <c r="C170" s="3"/>
      <c r="D170" s="3" t="s">
        <v>1327</v>
      </c>
      <c r="E170" s="3">
        <v>20507</v>
      </c>
    </row>
    <row r="171" spans="1:5" ht="13.8" x14ac:dyDescent="0.3">
      <c r="A171" s="3">
        <v>20508</v>
      </c>
      <c r="B171" s="3" t="s">
        <v>1346</v>
      </c>
      <c r="C171" s="3"/>
      <c r="D171" s="3" t="s">
        <v>1346</v>
      </c>
      <c r="E171" s="3">
        <v>20508</v>
      </c>
    </row>
    <row r="172" spans="1:5" ht="13.8" x14ac:dyDescent="0.3">
      <c r="A172" s="3">
        <v>20601</v>
      </c>
      <c r="B172" s="3" t="s">
        <v>1042</v>
      </c>
      <c r="C172" s="3"/>
      <c r="D172" s="3" t="s">
        <v>1042</v>
      </c>
      <c r="E172" s="3">
        <v>20601</v>
      </c>
    </row>
    <row r="173" spans="1:5" ht="13.8" x14ac:dyDescent="0.3">
      <c r="A173" s="3">
        <v>20602</v>
      </c>
      <c r="B173" s="3" t="s">
        <v>1107</v>
      </c>
      <c r="C173" s="3"/>
      <c r="D173" s="3" t="s">
        <v>1107</v>
      </c>
      <c r="E173" s="3">
        <v>20602</v>
      </c>
    </row>
    <row r="174" spans="1:5" ht="13.8" x14ac:dyDescent="0.3">
      <c r="A174" s="3">
        <v>20603</v>
      </c>
      <c r="B174" s="3" t="s">
        <v>1168</v>
      </c>
      <c r="C174" s="3"/>
      <c r="D174" s="3" t="s">
        <v>1168</v>
      </c>
      <c r="E174" s="3">
        <v>20603</v>
      </c>
    </row>
    <row r="175" spans="1:5" ht="13.8" x14ac:dyDescent="0.3">
      <c r="A175" s="3">
        <v>20604</v>
      </c>
      <c r="B175" s="3" t="s">
        <v>1220</v>
      </c>
      <c r="C175" s="3"/>
      <c r="D175" s="3" t="s">
        <v>1220</v>
      </c>
      <c r="E175" s="3">
        <v>20604</v>
      </c>
    </row>
    <row r="176" spans="1:5" ht="13.8" x14ac:dyDescent="0.3">
      <c r="A176" s="3">
        <v>20605</v>
      </c>
      <c r="B176" s="3" t="s">
        <v>1269</v>
      </c>
      <c r="C176" s="3"/>
      <c r="D176" s="3" t="s">
        <v>1269</v>
      </c>
      <c r="E176" s="3">
        <v>20605</v>
      </c>
    </row>
    <row r="177" spans="1:5" ht="13.8" x14ac:dyDescent="0.3">
      <c r="A177" s="3">
        <v>20606</v>
      </c>
      <c r="B177" s="3" t="s">
        <v>1305</v>
      </c>
      <c r="C177" s="3"/>
      <c r="D177" s="3" t="s">
        <v>1305</v>
      </c>
      <c r="E177" s="3">
        <v>20606</v>
      </c>
    </row>
    <row r="178" spans="1:5" ht="13.8" x14ac:dyDescent="0.3">
      <c r="A178" s="3">
        <v>20607</v>
      </c>
      <c r="B178" s="3" t="s">
        <v>1500</v>
      </c>
      <c r="C178" s="3"/>
      <c r="D178" s="3" t="s">
        <v>1500</v>
      </c>
      <c r="E178" s="3">
        <v>20607</v>
      </c>
    </row>
    <row r="179" spans="1:5" ht="13.8" x14ac:dyDescent="0.3">
      <c r="A179" s="3">
        <v>20608</v>
      </c>
      <c r="B179" s="3" t="s">
        <v>1348</v>
      </c>
      <c r="C179" s="3"/>
      <c r="D179" s="3" t="s">
        <v>1348</v>
      </c>
      <c r="E179" s="3">
        <v>20608</v>
      </c>
    </row>
    <row r="180" spans="1:5" ht="13.8" x14ac:dyDescent="0.3">
      <c r="A180" s="3">
        <v>20701</v>
      </c>
      <c r="B180" s="3" t="s">
        <v>1048</v>
      </c>
      <c r="C180" s="3"/>
      <c r="D180" s="3" t="s">
        <v>1048</v>
      </c>
      <c r="E180" s="3">
        <v>20701</v>
      </c>
    </row>
    <row r="181" spans="1:5" ht="13.8" x14ac:dyDescent="0.3">
      <c r="A181" s="3">
        <v>20702</v>
      </c>
      <c r="B181" s="3" t="s">
        <v>1113</v>
      </c>
      <c r="C181" s="3"/>
      <c r="D181" s="3" t="s">
        <v>1113</v>
      </c>
      <c r="E181" s="3">
        <v>20702</v>
      </c>
    </row>
    <row r="182" spans="1:5" ht="13.8" x14ac:dyDescent="0.3">
      <c r="A182" s="3">
        <v>20703</v>
      </c>
      <c r="B182" s="3" t="s">
        <v>1174</v>
      </c>
      <c r="C182" s="3"/>
      <c r="D182" s="3" t="s">
        <v>1174</v>
      </c>
      <c r="E182" s="3">
        <v>20703</v>
      </c>
    </row>
    <row r="183" spans="1:5" ht="13.8" x14ac:dyDescent="0.3">
      <c r="A183" s="3">
        <v>20704</v>
      </c>
      <c r="B183" s="3" t="s">
        <v>1224</v>
      </c>
      <c r="C183" s="3"/>
      <c r="D183" s="3" t="s">
        <v>1224</v>
      </c>
      <c r="E183" s="3">
        <v>20704</v>
      </c>
    </row>
    <row r="184" spans="1:5" ht="13.8" x14ac:dyDescent="0.3">
      <c r="A184" s="3">
        <v>20705</v>
      </c>
      <c r="B184" s="3" t="s">
        <v>1273</v>
      </c>
      <c r="C184" s="3"/>
      <c r="D184" s="3" t="s">
        <v>1273</v>
      </c>
      <c r="E184" s="3">
        <v>20705</v>
      </c>
    </row>
    <row r="185" spans="1:5" ht="13.8" x14ac:dyDescent="0.3">
      <c r="A185" s="3">
        <v>20706</v>
      </c>
      <c r="B185" s="3" t="s">
        <v>1307</v>
      </c>
      <c r="C185" s="3"/>
      <c r="D185" s="3" t="s">
        <v>1307</v>
      </c>
      <c r="E185" s="3">
        <v>20706</v>
      </c>
    </row>
    <row r="186" spans="1:5" ht="13.8" x14ac:dyDescent="0.3">
      <c r="A186" s="3">
        <v>20707</v>
      </c>
      <c r="B186" s="3" t="s">
        <v>1720</v>
      </c>
      <c r="C186" s="3"/>
      <c r="D186" s="3" t="s">
        <v>1720</v>
      </c>
      <c r="E186" s="3">
        <v>20707</v>
      </c>
    </row>
    <row r="187" spans="1:5" ht="13.8" x14ac:dyDescent="0.3">
      <c r="A187" s="3">
        <v>20801</v>
      </c>
      <c r="B187" s="3" t="s">
        <v>1053</v>
      </c>
      <c r="C187" s="3"/>
      <c r="D187" s="3" t="s">
        <v>1053</v>
      </c>
      <c r="E187" s="3">
        <v>20801</v>
      </c>
    </row>
    <row r="188" spans="1:5" ht="13.8" x14ac:dyDescent="0.3">
      <c r="A188" s="3">
        <v>20802</v>
      </c>
      <c r="B188" s="3" t="s">
        <v>1116</v>
      </c>
      <c r="C188" s="3"/>
      <c r="D188" s="3" t="s">
        <v>1116</v>
      </c>
      <c r="E188" s="3">
        <v>20802</v>
      </c>
    </row>
    <row r="189" spans="1:5" ht="13.8" x14ac:dyDescent="0.3">
      <c r="A189" s="3">
        <v>20803</v>
      </c>
      <c r="B189" s="3" t="s">
        <v>1180</v>
      </c>
      <c r="C189" s="3"/>
      <c r="D189" s="3" t="s">
        <v>1180</v>
      </c>
      <c r="E189" s="3">
        <v>20803</v>
      </c>
    </row>
    <row r="190" spans="1:5" ht="13.8" x14ac:dyDescent="0.3">
      <c r="A190" s="3">
        <v>20804</v>
      </c>
      <c r="B190" s="3" t="s">
        <v>1229</v>
      </c>
      <c r="C190" s="3"/>
      <c r="D190" s="3" t="s">
        <v>1229</v>
      </c>
      <c r="E190" s="3">
        <v>20804</v>
      </c>
    </row>
    <row r="191" spans="1:5" ht="13.8" x14ac:dyDescent="0.3">
      <c r="A191" s="3">
        <v>20805</v>
      </c>
      <c r="B191" s="3" t="s">
        <v>1501</v>
      </c>
      <c r="C191" s="3"/>
      <c r="D191" s="3" t="s">
        <v>1501</v>
      </c>
      <c r="E191" s="3">
        <v>20805</v>
      </c>
    </row>
    <row r="192" spans="1:5" ht="13.8" x14ac:dyDescent="0.3">
      <c r="A192" s="3">
        <v>20901</v>
      </c>
      <c r="B192" s="3" t="s">
        <v>1058</v>
      </c>
      <c r="C192" s="3"/>
      <c r="D192" s="3" t="s">
        <v>1058</v>
      </c>
      <c r="E192" s="3">
        <v>20901</v>
      </c>
    </row>
    <row r="193" spans="1:5" ht="13.8" x14ac:dyDescent="0.3">
      <c r="A193" s="3">
        <v>20902</v>
      </c>
      <c r="B193" s="3" t="s">
        <v>1721</v>
      </c>
      <c r="C193" s="3"/>
      <c r="D193" s="3" t="s">
        <v>1721</v>
      </c>
      <c r="E193" s="3">
        <v>20902</v>
      </c>
    </row>
    <row r="194" spans="1:5" ht="13.8" x14ac:dyDescent="0.3">
      <c r="A194" s="3">
        <v>20903</v>
      </c>
      <c r="B194" s="3" t="s">
        <v>1502</v>
      </c>
      <c r="C194" s="3"/>
      <c r="D194" s="3" t="s">
        <v>1502</v>
      </c>
      <c r="E194" s="3">
        <v>20903</v>
      </c>
    </row>
    <row r="195" spans="1:5" ht="13.8" x14ac:dyDescent="0.3">
      <c r="A195" s="3">
        <v>20904</v>
      </c>
      <c r="B195" s="3" t="s">
        <v>1234</v>
      </c>
      <c r="C195" s="3"/>
      <c r="D195" s="3" t="s">
        <v>1234</v>
      </c>
      <c r="E195" s="3">
        <v>20904</v>
      </c>
    </row>
    <row r="196" spans="1:5" ht="13.8" x14ac:dyDescent="0.3">
      <c r="A196" s="3">
        <v>20905</v>
      </c>
      <c r="B196" s="3" t="s">
        <v>1584</v>
      </c>
      <c r="C196" s="3"/>
      <c r="D196" s="3" t="s">
        <v>1584</v>
      </c>
      <c r="E196" s="3">
        <v>20905</v>
      </c>
    </row>
    <row r="197" spans="1:5" ht="13.8" x14ac:dyDescent="0.3">
      <c r="A197" s="3">
        <v>21001</v>
      </c>
      <c r="B197" s="3" t="s">
        <v>1063</v>
      </c>
      <c r="C197" s="3"/>
      <c r="D197" s="3" t="s">
        <v>1063</v>
      </c>
      <c r="E197" s="3">
        <v>21001</v>
      </c>
    </row>
    <row r="198" spans="1:5" ht="13.8" x14ac:dyDescent="0.3">
      <c r="A198" s="3">
        <v>21002</v>
      </c>
      <c r="B198" s="3" t="s">
        <v>1123</v>
      </c>
      <c r="C198" s="3"/>
      <c r="D198" s="3" t="s">
        <v>1123</v>
      </c>
      <c r="E198" s="3">
        <v>21002</v>
      </c>
    </row>
    <row r="199" spans="1:5" ht="13.8" x14ac:dyDescent="0.3">
      <c r="A199" s="3">
        <v>21003</v>
      </c>
      <c r="B199" s="3" t="s">
        <v>1187</v>
      </c>
      <c r="C199" s="3"/>
      <c r="D199" s="3" t="s">
        <v>1187</v>
      </c>
      <c r="E199" s="3">
        <v>21003</v>
      </c>
    </row>
    <row r="200" spans="1:5" ht="13.8" x14ac:dyDescent="0.3">
      <c r="A200" s="3">
        <v>21004</v>
      </c>
      <c r="B200" s="3" t="s">
        <v>1503</v>
      </c>
      <c r="C200" s="3"/>
      <c r="D200" s="3" t="s">
        <v>1503</v>
      </c>
      <c r="E200" s="3">
        <v>21004</v>
      </c>
    </row>
    <row r="201" spans="1:5" ht="13.8" x14ac:dyDescent="0.3">
      <c r="A201" s="3">
        <v>21005</v>
      </c>
      <c r="B201" s="3" t="s">
        <v>1281</v>
      </c>
      <c r="C201" s="3"/>
      <c r="D201" s="3" t="s">
        <v>1281</v>
      </c>
      <c r="E201" s="3">
        <v>21005</v>
      </c>
    </row>
    <row r="202" spans="1:5" ht="13.8" x14ac:dyDescent="0.3">
      <c r="A202" s="3">
        <v>21006</v>
      </c>
      <c r="B202" s="3" t="s">
        <v>1311</v>
      </c>
      <c r="C202" s="3"/>
      <c r="D202" s="3" t="s">
        <v>1311</v>
      </c>
      <c r="E202" s="3">
        <v>21006</v>
      </c>
    </row>
    <row r="203" spans="1:5" ht="13.8" x14ac:dyDescent="0.3">
      <c r="A203" s="3">
        <v>21007</v>
      </c>
      <c r="B203" s="3" t="s">
        <v>1504</v>
      </c>
      <c r="C203" s="3"/>
      <c r="D203" s="3" t="s">
        <v>1504</v>
      </c>
      <c r="E203" s="3">
        <v>21007</v>
      </c>
    </row>
    <row r="204" spans="1:5" ht="13.8" x14ac:dyDescent="0.3">
      <c r="A204" s="3">
        <v>21008</v>
      </c>
      <c r="B204" s="3" t="s">
        <v>1585</v>
      </c>
      <c r="C204" s="3"/>
      <c r="D204" s="3" t="s">
        <v>1585</v>
      </c>
      <c r="E204" s="3">
        <v>21008</v>
      </c>
    </row>
    <row r="205" spans="1:5" ht="13.8" x14ac:dyDescent="0.3">
      <c r="A205" s="3">
        <v>21009</v>
      </c>
      <c r="B205" s="3" t="s">
        <v>1586</v>
      </c>
      <c r="C205" s="3"/>
      <c r="D205" s="3" t="s">
        <v>1586</v>
      </c>
      <c r="E205" s="3">
        <v>21009</v>
      </c>
    </row>
    <row r="206" spans="1:5" ht="13.8" x14ac:dyDescent="0.3">
      <c r="A206" s="3">
        <v>21010</v>
      </c>
      <c r="B206" s="3" t="s">
        <v>1365</v>
      </c>
      <c r="C206" s="3"/>
      <c r="D206" s="3" t="s">
        <v>1365</v>
      </c>
      <c r="E206" s="3">
        <v>21010</v>
      </c>
    </row>
    <row r="207" spans="1:5" ht="13.8" x14ac:dyDescent="0.3">
      <c r="A207" s="3">
        <v>21011</v>
      </c>
      <c r="B207" s="3" t="s">
        <v>1373</v>
      </c>
      <c r="C207" s="3"/>
      <c r="D207" s="3" t="s">
        <v>1373</v>
      </c>
      <c r="E207" s="3">
        <v>21011</v>
      </c>
    </row>
    <row r="208" spans="1:5" ht="13.8" x14ac:dyDescent="0.3">
      <c r="A208" s="3">
        <v>21012</v>
      </c>
      <c r="B208" s="3" t="s">
        <v>1378</v>
      </c>
      <c r="C208" s="3"/>
      <c r="D208" s="3" t="s">
        <v>1378</v>
      </c>
      <c r="E208" s="3">
        <v>21012</v>
      </c>
    </row>
    <row r="209" spans="1:5" ht="13.8" x14ac:dyDescent="0.3">
      <c r="A209" s="3">
        <v>21013</v>
      </c>
      <c r="B209" s="3" t="s">
        <v>1382</v>
      </c>
      <c r="C209" s="3"/>
      <c r="D209" s="3" t="s">
        <v>1382</v>
      </c>
      <c r="E209" s="3">
        <v>21013</v>
      </c>
    </row>
    <row r="210" spans="1:5" ht="13.8" x14ac:dyDescent="0.3">
      <c r="A210" s="3">
        <v>21101</v>
      </c>
      <c r="B210" s="3" t="s">
        <v>1068</v>
      </c>
      <c r="C210" s="3"/>
      <c r="D210" s="3" t="s">
        <v>1068</v>
      </c>
      <c r="E210" s="3">
        <v>21101</v>
      </c>
    </row>
    <row r="211" spans="1:5" ht="13.8" x14ac:dyDescent="0.3">
      <c r="A211" s="3">
        <v>21102</v>
      </c>
      <c r="B211" s="3" t="s">
        <v>1128</v>
      </c>
      <c r="C211" s="3"/>
      <c r="D211" s="3" t="s">
        <v>1128</v>
      </c>
      <c r="E211" s="3">
        <v>21102</v>
      </c>
    </row>
    <row r="212" spans="1:5" ht="13.8" x14ac:dyDescent="0.3">
      <c r="A212" s="3">
        <v>21103</v>
      </c>
      <c r="B212" s="3" t="s">
        <v>1505</v>
      </c>
      <c r="C212" s="3"/>
      <c r="D212" s="3" t="s">
        <v>1505</v>
      </c>
      <c r="E212" s="3">
        <v>21103</v>
      </c>
    </row>
    <row r="213" spans="1:5" ht="13.8" x14ac:dyDescent="0.3">
      <c r="A213" s="3">
        <v>21104</v>
      </c>
      <c r="B213" s="3" t="s">
        <v>1241</v>
      </c>
      <c r="C213" s="3"/>
      <c r="D213" s="3" t="s">
        <v>1241</v>
      </c>
      <c r="E213" s="3">
        <v>21104</v>
      </c>
    </row>
    <row r="214" spans="1:5" ht="13.8" x14ac:dyDescent="0.3">
      <c r="A214" s="3">
        <v>21105</v>
      </c>
      <c r="B214" s="3" t="s">
        <v>1284</v>
      </c>
      <c r="C214" s="3"/>
      <c r="D214" s="3" t="s">
        <v>1284</v>
      </c>
      <c r="E214" s="3">
        <v>21105</v>
      </c>
    </row>
    <row r="215" spans="1:5" ht="13.8" x14ac:dyDescent="0.3">
      <c r="A215" s="3">
        <v>21106</v>
      </c>
      <c r="B215" s="3" t="s">
        <v>1312</v>
      </c>
      <c r="C215" s="3"/>
      <c r="D215" s="3" t="s">
        <v>1312</v>
      </c>
      <c r="E215" s="3">
        <v>21106</v>
      </c>
    </row>
    <row r="216" spans="1:5" ht="13.8" x14ac:dyDescent="0.3">
      <c r="A216" s="3">
        <v>21107</v>
      </c>
      <c r="B216" s="3" t="s">
        <v>1333</v>
      </c>
      <c r="C216" s="3"/>
      <c r="D216" s="3" t="s">
        <v>1333</v>
      </c>
      <c r="E216" s="3">
        <v>21107</v>
      </c>
    </row>
    <row r="217" spans="1:5" ht="13.8" x14ac:dyDescent="0.3">
      <c r="A217" s="3">
        <v>21201</v>
      </c>
      <c r="B217" s="3" t="s">
        <v>1072</v>
      </c>
      <c r="C217" s="3"/>
      <c r="D217" s="3" t="s">
        <v>1072</v>
      </c>
      <c r="E217" s="3">
        <v>21201</v>
      </c>
    </row>
    <row r="218" spans="1:5" ht="13.8" x14ac:dyDescent="0.3">
      <c r="A218" s="3">
        <v>21202</v>
      </c>
      <c r="B218" s="3" t="s">
        <v>1132</v>
      </c>
      <c r="C218" s="3"/>
      <c r="D218" s="3" t="s">
        <v>1132</v>
      </c>
      <c r="E218" s="3">
        <v>21202</v>
      </c>
    </row>
    <row r="219" spans="1:5" ht="13.8" x14ac:dyDescent="0.3">
      <c r="A219" s="3">
        <v>21203</v>
      </c>
      <c r="B219" s="3" t="s">
        <v>1191</v>
      </c>
      <c r="C219" s="3"/>
      <c r="D219" s="3" t="s">
        <v>1191</v>
      </c>
      <c r="E219" s="3">
        <v>21203</v>
      </c>
    </row>
    <row r="220" spans="1:5" ht="13.8" x14ac:dyDescent="0.3">
      <c r="A220" s="3">
        <v>21204</v>
      </c>
      <c r="B220" s="3" t="s">
        <v>1244</v>
      </c>
      <c r="C220" s="3"/>
      <c r="D220" s="3" t="s">
        <v>1244</v>
      </c>
      <c r="E220" s="3">
        <v>21204</v>
      </c>
    </row>
    <row r="221" spans="1:5" ht="13.8" x14ac:dyDescent="0.3">
      <c r="A221" s="3">
        <v>21205</v>
      </c>
      <c r="B221" s="3" t="s">
        <v>1287</v>
      </c>
      <c r="C221" s="3"/>
      <c r="D221" s="3" t="s">
        <v>1287</v>
      </c>
      <c r="E221" s="3">
        <v>21205</v>
      </c>
    </row>
    <row r="222" spans="1:5" ht="13.8" x14ac:dyDescent="0.3">
      <c r="A222" s="3">
        <v>21301</v>
      </c>
      <c r="B222" s="3" t="s">
        <v>1420</v>
      </c>
      <c r="C222" s="3"/>
      <c r="D222" s="3" t="s">
        <v>1420</v>
      </c>
      <c r="E222" s="3">
        <v>21301</v>
      </c>
    </row>
    <row r="223" spans="1:5" ht="13.8" x14ac:dyDescent="0.3">
      <c r="A223" s="3">
        <v>21302</v>
      </c>
      <c r="B223" s="3" t="s">
        <v>1421</v>
      </c>
      <c r="C223" s="3"/>
      <c r="D223" s="3" t="s">
        <v>1421</v>
      </c>
      <c r="E223" s="3">
        <v>21302</v>
      </c>
    </row>
    <row r="224" spans="1:5" ht="13.8" x14ac:dyDescent="0.3">
      <c r="A224" s="3">
        <v>21303</v>
      </c>
      <c r="B224" s="3" t="s">
        <v>1506</v>
      </c>
      <c r="C224" s="3"/>
      <c r="D224" s="3" t="s">
        <v>1506</v>
      </c>
      <c r="E224" s="3">
        <v>21303</v>
      </c>
    </row>
    <row r="225" spans="1:5" ht="13.8" x14ac:dyDescent="0.3">
      <c r="A225" s="3">
        <v>21304</v>
      </c>
      <c r="B225" s="3" t="s">
        <v>1422</v>
      </c>
      <c r="C225" s="3"/>
      <c r="D225" s="3" t="s">
        <v>1422</v>
      </c>
      <c r="E225" s="3">
        <v>21304</v>
      </c>
    </row>
    <row r="226" spans="1:5" ht="13.8" x14ac:dyDescent="0.3">
      <c r="A226" s="3">
        <v>21305</v>
      </c>
      <c r="B226" s="3" t="s">
        <v>1423</v>
      </c>
      <c r="C226" s="3"/>
      <c r="D226" s="3" t="s">
        <v>1423</v>
      </c>
      <c r="E226" s="3">
        <v>21305</v>
      </c>
    </row>
    <row r="227" spans="1:5" ht="13.8" x14ac:dyDescent="0.3">
      <c r="A227" s="3">
        <v>21306</v>
      </c>
      <c r="B227" s="3" t="s">
        <v>1424</v>
      </c>
      <c r="C227" s="3"/>
      <c r="D227" s="3" t="s">
        <v>1424</v>
      </c>
      <c r="E227" s="3">
        <v>21306</v>
      </c>
    </row>
    <row r="228" spans="1:5" ht="13.8" x14ac:dyDescent="0.3">
      <c r="A228" s="3">
        <v>21307</v>
      </c>
      <c r="B228" s="3" t="s">
        <v>1425</v>
      </c>
      <c r="C228" s="3"/>
      <c r="D228" s="3" t="s">
        <v>1425</v>
      </c>
      <c r="E228" s="3">
        <v>21307</v>
      </c>
    </row>
    <row r="229" spans="1:5" ht="13.8" x14ac:dyDescent="0.3">
      <c r="A229" s="3">
        <v>21308</v>
      </c>
      <c r="B229" s="3" t="s">
        <v>1426</v>
      </c>
      <c r="C229" s="3"/>
      <c r="D229" s="3" t="s">
        <v>1426</v>
      </c>
      <c r="E229" s="3">
        <v>21308</v>
      </c>
    </row>
    <row r="230" spans="1:5" ht="13.8" x14ac:dyDescent="0.3">
      <c r="A230" s="3">
        <v>21401</v>
      </c>
      <c r="B230" s="3" t="s">
        <v>1427</v>
      </c>
      <c r="C230" s="3"/>
      <c r="D230" s="3" t="s">
        <v>1427</v>
      </c>
      <c r="E230" s="3">
        <v>21401</v>
      </c>
    </row>
    <row r="231" spans="1:5" ht="13.8" x14ac:dyDescent="0.3">
      <c r="A231" s="4">
        <v>21402</v>
      </c>
      <c r="B231" s="3" t="s">
        <v>1428</v>
      </c>
      <c r="C231" s="3"/>
      <c r="D231" s="3" t="s">
        <v>1428</v>
      </c>
      <c r="E231" s="4">
        <v>21402</v>
      </c>
    </row>
    <row r="232" spans="1:5" ht="13.8" x14ac:dyDescent="0.3">
      <c r="A232" s="3">
        <v>21403</v>
      </c>
      <c r="B232" s="3" t="s">
        <v>1429</v>
      </c>
      <c r="C232" s="3"/>
      <c r="D232" s="3" t="s">
        <v>1429</v>
      </c>
      <c r="E232" s="3">
        <v>21403</v>
      </c>
    </row>
    <row r="233" spans="1:5" ht="13.8" x14ac:dyDescent="0.3">
      <c r="A233" s="3">
        <v>21404</v>
      </c>
      <c r="B233" s="3" t="s">
        <v>1430</v>
      </c>
      <c r="C233" s="3"/>
      <c r="D233" s="3" t="s">
        <v>1430</v>
      </c>
      <c r="E233" s="3">
        <v>21404</v>
      </c>
    </row>
    <row r="234" spans="1:5" ht="13.8" x14ac:dyDescent="0.3">
      <c r="A234" s="3">
        <v>21501</v>
      </c>
      <c r="B234" s="3" t="s">
        <v>1431</v>
      </c>
      <c r="C234" s="3"/>
      <c r="D234" s="3" t="s">
        <v>1431</v>
      </c>
      <c r="E234" s="3">
        <v>21501</v>
      </c>
    </row>
    <row r="235" spans="1:5" ht="13.8" x14ac:dyDescent="0.3">
      <c r="A235" s="3">
        <v>21502</v>
      </c>
      <c r="B235" s="3" t="s">
        <v>1432</v>
      </c>
      <c r="C235" s="3"/>
      <c r="D235" s="3" t="s">
        <v>1432</v>
      </c>
      <c r="E235" s="3">
        <v>21502</v>
      </c>
    </row>
    <row r="236" spans="1:5" ht="13.8" x14ac:dyDescent="0.3">
      <c r="A236" s="3">
        <v>21503</v>
      </c>
      <c r="B236" s="3" t="s">
        <v>1433</v>
      </c>
      <c r="C236" s="3"/>
      <c r="D236" s="3" t="s">
        <v>1433</v>
      </c>
      <c r="E236" s="3">
        <v>21503</v>
      </c>
    </row>
    <row r="237" spans="1:5" ht="13.8" x14ac:dyDescent="0.3">
      <c r="A237" s="3">
        <v>21504</v>
      </c>
      <c r="B237" s="3" t="s">
        <v>1434</v>
      </c>
      <c r="C237" s="3"/>
      <c r="D237" s="3" t="s">
        <v>1434</v>
      </c>
      <c r="E237" s="3">
        <v>21504</v>
      </c>
    </row>
    <row r="238" spans="1:5" ht="13.8" x14ac:dyDescent="0.3">
      <c r="A238" s="3">
        <v>21601</v>
      </c>
      <c r="B238" s="3" t="s">
        <v>1435</v>
      </c>
      <c r="C238" s="3"/>
      <c r="D238" s="3" t="s">
        <v>1435</v>
      </c>
      <c r="E238" s="3">
        <v>21601</v>
      </c>
    </row>
    <row r="239" spans="1:5" ht="13.8" x14ac:dyDescent="0.3">
      <c r="A239" s="3">
        <v>21602</v>
      </c>
      <c r="B239" s="3" t="s">
        <v>1436</v>
      </c>
      <c r="C239" s="3"/>
      <c r="D239" s="3" t="s">
        <v>1436</v>
      </c>
      <c r="E239" s="3">
        <v>21602</v>
      </c>
    </row>
    <row r="240" spans="1:5" ht="13.8" x14ac:dyDescent="0.3">
      <c r="A240" s="3">
        <v>21603</v>
      </c>
      <c r="B240" s="3" t="s">
        <v>1437</v>
      </c>
      <c r="C240" s="3"/>
      <c r="D240" s="3" t="s">
        <v>1437</v>
      </c>
      <c r="E240" s="3">
        <v>21603</v>
      </c>
    </row>
    <row r="241" spans="1:5" ht="13.8" x14ac:dyDescent="0.3">
      <c r="A241" s="3">
        <v>30101</v>
      </c>
      <c r="B241" s="3" t="s">
        <v>1008</v>
      </c>
      <c r="C241" s="3"/>
      <c r="D241" s="3" t="s">
        <v>1008</v>
      </c>
      <c r="E241" s="3">
        <v>30101</v>
      </c>
    </row>
    <row r="242" spans="1:5" ht="13.8" x14ac:dyDescent="0.3">
      <c r="A242" s="3">
        <v>30102</v>
      </c>
      <c r="B242" s="3" t="s">
        <v>1075</v>
      </c>
      <c r="C242" s="3"/>
      <c r="D242" s="3" t="s">
        <v>1075</v>
      </c>
      <c r="E242" s="3">
        <v>30102</v>
      </c>
    </row>
    <row r="243" spans="1:5" ht="13.8" x14ac:dyDescent="0.3">
      <c r="A243" s="3">
        <v>30103</v>
      </c>
      <c r="B243" s="3" t="s">
        <v>1135</v>
      </c>
      <c r="C243" s="3"/>
      <c r="D243" s="3" t="s">
        <v>1135</v>
      </c>
      <c r="E243" s="3">
        <v>30103</v>
      </c>
    </row>
    <row r="244" spans="1:5" ht="13.8" x14ac:dyDescent="0.3">
      <c r="A244" s="3">
        <v>30104</v>
      </c>
      <c r="B244" s="3" t="s">
        <v>1194</v>
      </c>
      <c r="C244" s="3"/>
      <c r="D244" s="3" t="s">
        <v>1194</v>
      </c>
      <c r="E244" s="3">
        <v>30104</v>
      </c>
    </row>
    <row r="245" spans="1:5" ht="13.8" x14ac:dyDescent="0.3">
      <c r="A245" s="3">
        <v>30105</v>
      </c>
      <c r="B245" s="3" t="s">
        <v>1507</v>
      </c>
      <c r="C245" s="3"/>
      <c r="D245" s="3" t="s">
        <v>1507</v>
      </c>
      <c r="E245" s="3">
        <v>30105</v>
      </c>
    </row>
    <row r="246" spans="1:5" ht="13.8" x14ac:dyDescent="0.3">
      <c r="A246" s="3">
        <v>30106</v>
      </c>
      <c r="B246" s="3" t="s">
        <v>1508</v>
      </c>
      <c r="C246" s="3"/>
      <c r="D246" s="3" t="s">
        <v>1508</v>
      </c>
      <c r="E246" s="3">
        <v>30106</v>
      </c>
    </row>
    <row r="247" spans="1:5" ht="13.8" x14ac:dyDescent="0.3">
      <c r="A247" s="3">
        <v>30107</v>
      </c>
      <c r="B247" s="3" t="s">
        <v>1315</v>
      </c>
      <c r="C247" s="3"/>
      <c r="D247" s="3" t="s">
        <v>1315</v>
      </c>
      <c r="E247" s="3">
        <v>30107</v>
      </c>
    </row>
    <row r="248" spans="1:5" ht="13.8" x14ac:dyDescent="0.3">
      <c r="A248" s="3">
        <v>30108</v>
      </c>
      <c r="B248" s="3" t="s">
        <v>1336</v>
      </c>
      <c r="C248" s="3"/>
      <c r="D248" s="3" t="s">
        <v>1336</v>
      </c>
      <c r="E248" s="3">
        <v>30108</v>
      </c>
    </row>
    <row r="249" spans="1:5" ht="13.8" x14ac:dyDescent="0.3">
      <c r="A249" s="3">
        <v>30109</v>
      </c>
      <c r="B249" s="3" t="s">
        <v>1509</v>
      </c>
      <c r="C249" s="3"/>
      <c r="D249" s="3" t="s">
        <v>1509</v>
      </c>
      <c r="E249" s="3">
        <v>30109</v>
      </c>
    </row>
    <row r="250" spans="1:5" ht="13.8" x14ac:dyDescent="0.3">
      <c r="A250" s="3">
        <v>30110</v>
      </c>
      <c r="B250" s="3" t="s">
        <v>1360</v>
      </c>
      <c r="C250" s="3"/>
      <c r="D250" s="3" t="s">
        <v>1360</v>
      </c>
      <c r="E250" s="3">
        <v>30110</v>
      </c>
    </row>
    <row r="251" spans="1:5" ht="13.8" x14ac:dyDescent="0.3">
      <c r="A251" s="3">
        <v>30111</v>
      </c>
      <c r="B251" s="3" t="s">
        <v>1368</v>
      </c>
      <c r="C251" s="3"/>
      <c r="D251" s="3" t="s">
        <v>1368</v>
      </c>
      <c r="E251" s="3">
        <v>30111</v>
      </c>
    </row>
    <row r="252" spans="1:5" ht="13.8" x14ac:dyDescent="0.3">
      <c r="A252" s="3">
        <v>30201</v>
      </c>
      <c r="B252" s="3" t="s">
        <v>1015</v>
      </c>
      <c r="C252" s="3"/>
      <c r="D252" s="3" t="s">
        <v>1015</v>
      </c>
      <c r="E252" s="3">
        <v>30201</v>
      </c>
    </row>
    <row r="253" spans="1:5" ht="13.8" x14ac:dyDescent="0.3">
      <c r="A253" s="3">
        <v>30202</v>
      </c>
      <c r="B253" s="3" t="s">
        <v>1082</v>
      </c>
      <c r="C253" s="3"/>
      <c r="D253" s="3" t="s">
        <v>1082</v>
      </c>
      <c r="E253" s="3">
        <v>30202</v>
      </c>
    </row>
    <row r="254" spans="1:5" ht="13.8" x14ac:dyDescent="0.3">
      <c r="A254" s="3">
        <v>30203</v>
      </c>
      <c r="B254" s="3" t="s">
        <v>1142</v>
      </c>
      <c r="C254" s="3"/>
      <c r="D254" s="3" t="s">
        <v>1142</v>
      </c>
      <c r="E254" s="3">
        <v>30203</v>
      </c>
    </row>
    <row r="255" spans="1:5" ht="13.8" x14ac:dyDescent="0.3">
      <c r="A255" s="3">
        <v>30204</v>
      </c>
      <c r="B255" s="3" t="s">
        <v>1199</v>
      </c>
      <c r="C255" s="3"/>
      <c r="D255" s="3" t="s">
        <v>1199</v>
      </c>
      <c r="E255" s="3">
        <v>30204</v>
      </c>
    </row>
    <row r="256" spans="1:5" ht="13.8" x14ac:dyDescent="0.3">
      <c r="A256" s="3">
        <v>30205</v>
      </c>
      <c r="B256" s="3" t="s">
        <v>1251</v>
      </c>
      <c r="C256" s="3"/>
      <c r="D256" s="3" t="s">
        <v>1251</v>
      </c>
      <c r="E256" s="3">
        <v>30205</v>
      </c>
    </row>
    <row r="257" spans="1:5" ht="13.8" x14ac:dyDescent="0.3">
      <c r="A257" s="3">
        <v>30206</v>
      </c>
      <c r="B257" s="3" t="s">
        <v>1510</v>
      </c>
      <c r="C257" s="3"/>
      <c r="D257" s="3" t="s">
        <v>1510</v>
      </c>
      <c r="E257" s="3">
        <v>30206</v>
      </c>
    </row>
    <row r="258" spans="1:5" ht="13.8" x14ac:dyDescent="0.3">
      <c r="A258" s="3">
        <v>30301</v>
      </c>
      <c r="B258" s="3" t="s">
        <v>1022</v>
      </c>
      <c r="C258" s="3"/>
      <c r="D258" s="3" t="s">
        <v>1022</v>
      </c>
      <c r="E258" s="3">
        <v>30301</v>
      </c>
    </row>
    <row r="259" spans="1:5" ht="13.8" x14ac:dyDescent="0.3">
      <c r="A259" s="3">
        <v>30302</v>
      </c>
      <c r="B259" s="3" t="s">
        <v>1089</v>
      </c>
      <c r="C259" s="3"/>
      <c r="D259" s="3" t="s">
        <v>1089</v>
      </c>
      <c r="E259" s="3">
        <v>30302</v>
      </c>
    </row>
    <row r="260" spans="1:5" ht="13.8" x14ac:dyDescent="0.3">
      <c r="A260" s="3">
        <v>30303</v>
      </c>
      <c r="B260" s="3" t="s">
        <v>1148</v>
      </c>
      <c r="C260" s="3"/>
      <c r="D260" s="3" t="s">
        <v>1148</v>
      </c>
      <c r="E260" s="3">
        <v>30303</v>
      </c>
    </row>
    <row r="261" spans="1:5" ht="13.8" x14ac:dyDescent="0.3">
      <c r="A261" s="3">
        <v>30304</v>
      </c>
      <c r="B261" s="3" t="s">
        <v>1205</v>
      </c>
      <c r="C261" s="3"/>
      <c r="D261" s="3" t="s">
        <v>1205</v>
      </c>
      <c r="E261" s="3">
        <v>30304</v>
      </c>
    </row>
    <row r="262" spans="1:5" ht="13.8" x14ac:dyDescent="0.3">
      <c r="A262" s="3">
        <v>30305</v>
      </c>
      <c r="B262" s="3" t="s">
        <v>1258</v>
      </c>
      <c r="C262" s="3"/>
      <c r="D262" s="3" t="s">
        <v>1258</v>
      </c>
      <c r="E262" s="3">
        <v>30305</v>
      </c>
    </row>
    <row r="263" spans="1:5" ht="13.8" x14ac:dyDescent="0.3">
      <c r="A263" s="3">
        <v>30306</v>
      </c>
      <c r="B263" s="3" t="s">
        <v>1511</v>
      </c>
      <c r="C263" s="3"/>
      <c r="D263" s="3" t="s">
        <v>1511</v>
      </c>
      <c r="E263" s="3">
        <v>30306</v>
      </c>
    </row>
    <row r="264" spans="1:5" ht="13.8" x14ac:dyDescent="0.3">
      <c r="A264" s="3">
        <v>30307</v>
      </c>
      <c r="B264" s="3" t="s">
        <v>1321</v>
      </c>
      <c r="C264" s="3"/>
      <c r="D264" s="3" t="s">
        <v>1321</v>
      </c>
      <c r="E264" s="3">
        <v>30307</v>
      </c>
    </row>
    <row r="265" spans="1:5" ht="13.8" x14ac:dyDescent="0.3">
      <c r="A265" s="3">
        <v>30308</v>
      </c>
      <c r="B265" s="3" t="s">
        <v>1341</v>
      </c>
      <c r="C265" s="3"/>
      <c r="D265" s="3" t="s">
        <v>1341</v>
      </c>
      <c r="E265" s="3">
        <v>30308</v>
      </c>
    </row>
    <row r="266" spans="1:5" ht="13.8" x14ac:dyDescent="0.3">
      <c r="A266" s="3">
        <v>30401</v>
      </c>
      <c r="B266" s="3" t="s">
        <v>1029</v>
      </c>
      <c r="C266" s="3"/>
      <c r="D266" s="3" t="s">
        <v>1029</v>
      </c>
      <c r="E266" s="3">
        <v>30401</v>
      </c>
    </row>
    <row r="267" spans="1:5" ht="13.8" x14ac:dyDescent="0.3">
      <c r="A267" s="3">
        <v>30402</v>
      </c>
      <c r="B267" s="3" t="s">
        <v>1096</v>
      </c>
      <c r="C267" s="3"/>
      <c r="D267" s="3" t="s">
        <v>1096</v>
      </c>
      <c r="E267" s="3">
        <v>30402</v>
      </c>
    </row>
    <row r="268" spans="1:5" ht="13.8" x14ac:dyDescent="0.3">
      <c r="A268" s="3">
        <v>30403</v>
      </c>
      <c r="B268" s="3" t="s">
        <v>1155</v>
      </c>
      <c r="C268" s="3"/>
      <c r="D268" s="3" t="s">
        <v>1155</v>
      </c>
      <c r="E268" s="3">
        <v>30403</v>
      </c>
    </row>
    <row r="269" spans="1:5" ht="13.8" x14ac:dyDescent="0.3">
      <c r="A269" s="3">
        <v>30404</v>
      </c>
      <c r="B269" s="3" t="s">
        <v>1512</v>
      </c>
      <c r="C269" s="3"/>
      <c r="D269" s="3" t="s">
        <v>1512</v>
      </c>
      <c r="E269" s="3">
        <v>30404</v>
      </c>
    </row>
    <row r="270" spans="1:5" ht="13.8" x14ac:dyDescent="0.3">
      <c r="A270" s="3">
        <v>30501</v>
      </c>
      <c r="B270" s="3" t="s">
        <v>1036</v>
      </c>
      <c r="C270" s="3"/>
      <c r="D270" s="3" t="s">
        <v>1036</v>
      </c>
      <c r="E270" s="3">
        <v>30501</v>
      </c>
    </row>
    <row r="271" spans="1:5" ht="13.8" x14ac:dyDescent="0.3">
      <c r="A271" s="3">
        <v>30502</v>
      </c>
      <c r="B271" s="3" t="s">
        <v>1101</v>
      </c>
      <c r="C271" s="3"/>
      <c r="D271" s="3" t="s">
        <v>1101</v>
      </c>
      <c r="E271" s="3">
        <v>30502</v>
      </c>
    </row>
    <row r="272" spans="1:5" ht="13.8" x14ac:dyDescent="0.3">
      <c r="A272" s="3">
        <v>30503</v>
      </c>
      <c r="B272" s="3" t="s">
        <v>1162</v>
      </c>
      <c r="C272" s="3"/>
      <c r="D272" s="3" t="s">
        <v>1162</v>
      </c>
      <c r="E272" s="3">
        <v>30503</v>
      </c>
    </row>
    <row r="273" spans="1:5" ht="13.8" x14ac:dyDescent="0.3">
      <c r="A273" s="3">
        <v>30504</v>
      </c>
      <c r="B273" s="3" t="s">
        <v>1216</v>
      </c>
      <c r="C273" s="3"/>
      <c r="D273" s="3" t="s">
        <v>1216</v>
      </c>
      <c r="E273" s="3">
        <v>30504</v>
      </c>
    </row>
    <row r="274" spans="1:5" ht="13.8" x14ac:dyDescent="0.3">
      <c r="A274" s="3">
        <v>30505</v>
      </c>
      <c r="B274" s="3" t="s">
        <v>1265</v>
      </c>
      <c r="C274" s="3"/>
      <c r="D274" s="3" t="s">
        <v>1265</v>
      </c>
      <c r="E274" s="3">
        <v>30505</v>
      </c>
    </row>
    <row r="275" spans="1:5" ht="13.8" x14ac:dyDescent="0.3">
      <c r="A275" s="3">
        <v>30506</v>
      </c>
      <c r="B275" s="3" t="s">
        <v>1302</v>
      </c>
      <c r="C275" s="3"/>
      <c r="D275" s="3" t="s">
        <v>1302</v>
      </c>
      <c r="E275" s="3">
        <v>30506</v>
      </c>
    </row>
    <row r="276" spans="1:5" ht="13.8" x14ac:dyDescent="0.3">
      <c r="A276" s="3">
        <v>30507</v>
      </c>
      <c r="B276" s="3" t="s">
        <v>1328</v>
      </c>
      <c r="C276" s="3"/>
      <c r="D276" s="3" t="s">
        <v>1328</v>
      </c>
      <c r="E276" s="3">
        <v>30507</v>
      </c>
    </row>
    <row r="277" spans="1:5" ht="13.8" x14ac:dyDescent="0.3">
      <c r="A277" s="3">
        <v>30508</v>
      </c>
      <c r="B277" s="3" t="s">
        <v>1347</v>
      </c>
      <c r="C277" s="3"/>
      <c r="D277" s="3" t="s">
        <v>1347</v>
      </c>
      <c r="E277" s="3">
        <v>30508</v>
      </c>
    </row>
    <row r="278" spans="1:5" ht="13.8" x14ac:dyDescent="0.3">
      <c r="A278" s="3">
        <v>30509</v>
      </c>
      <c r="B278" s="3" t="s">
        <v>1357</v>
      </c>
      <c r="C278" s="3"/>
      <c r="D278" s="3" t="s">
        <v>1357</v>
      </c>
      <c r="E278" s="3">
        <v>30509</v>
      </c>
    </row>
    <row r="279" spans="1:5" ht="13.8" x14ac:dyDescent="0.3">
      <c r="A279" s="3">
        <v>30510</v>
      </c>
      <c r="B279" s="3" t="s">
        <v>1364</v>
      </c>
      <c r="C279" s="3"/>
      <c r="D279" s="3" t="s">
        <v>1364</v>
      </c>
      <c r="E279" s="3">
        <v>30510</v>
      </c>
    </row>
    <row r="280" spans="1:5" ht="13.8" x14ac:dyDescent="0.3">
      <c r="A280" s="3">
        <v>30511</v>
      </c>
      <c r="B280" s="3" t="s">
        <v>1372</v>
      </c>
      <c r="C280" s="3"/>
      <c r="D280" s="3" t="s">
        <v>1372</v>
      </c>
      <c r="E280" s="3">
        <v>30511</v>
      </c>
    </row>
    <row r="281" spans="1:5" ht="13.8" x14ac:dyDescent="0.3">
      <c r="A281" s="3">
        <v>30512</v>
      </c>
      <c r="B281" s="3" t="s">
        <v>1587</v>
      </c>
      <c r="C281" s="3"/>
      <c r="D281" s="3" t="s">
        <v>1587</v>
      </c>
      <c r="E281" s="3">
        <v>30512</v>
      </c>
    </row>
    <row r="282" spans="1:5" ht="13.8" x14ac:dyDescent="0.3">
      <c r="A282" s="3">
        <v>30601</v>
      </c>
      <c r="B282" s="3" t="s">
        <v>1043</v>
      </c>
      <c r="C282" s="3"/>
      <c r="D282" s="3" t="s">
        <v>1043</v>
      </c>
      <c r="E282" s="3">
        <v>30601</v>
      </c>
    </row>
    <row r="283" spans="1:5" ht="13.8" x14ac:dyDescent="0.3">
      <c r="A283" s="3">
        <v>30602</v>
      </c>
      <c r="B283" s="3" t="s">
        <v>1108</v>
      </c>
      <c r="C283" s="3"/>
      <c r="D283" s="3" t="s">
        <v>1108</v>
      </c>
      <c r="E283" s="3">
        <v>30602</v>
      </c>
    </row>
    <row r="284" spans="1:5" ht="13.8" x14ac:dyDescent="0.3">
      <c r="A284" s="3">
        <v>30603</v>
      </c>
      <c r="B284" s="3" t="s">
        <v>1169</v>
      </c>
      <c r="C284" s="3"/>
      <c r="D284" s="3" t="s">
        <v>1169</v>
      </c>
      <c r="E284" s="3">
        <v>30603</v>
      </c>
    </row>
    <row r="285" spans="1:5" ht="13.8" x14ac:dyDescent="0.3">
      <c r="A285" s="3">
        <v>30701</v>
      </c>
      <c r="B285" s="3" t="s">
        <v>1049</v>
      </c>
      <c r="C285" s="3"/>
      <c r="D285" s="3" t="s">
        <v>1049</v>
      </c>
      <c r="E285" s="3">
        <v>30701</v>
      </c>
    </row>
    <row r="286" spans="1:5" ht="13.8" x14ac:dyDescent="0.3">
      <c r="A286" s="3">
        <v>30702</v>
      </c>
      <c r="B286" s="3" t="s">
        <v>1114</v>
      </c>
      <c r="C286" s="3"/>
      <c r="D286" s="3" t="s">
        <v>1114</v>
      </c>
      <c r="E286" s="3">
        <v>30702</v>
      </c>
    </row>
    <row r="287" spans="1:5" ht="13.8" x14ac:dyDescent="0.3">
      <c r="A287" s="3">
        <v>30703</v>
      </c>
      <c r="B287" s="3" t="s">
        <v>1175</v>
      </c>
      <c r="C287" s="3"/>
      <c r="D287" s="3" t="s">
        <v>1175</v>
      </c>
      <c r="E287" s="3">
        <v>30703</v>
      </c>
    </row>
    <row r="288" spans="1:5" ht="13.8" x14ac:dyDescent="0.3">
      <c r="A288" s="3">
        <v>30704</v>
      </c>
      <c r="B288" s="3" t="s">
        <v>1225</v>
      </c>
      <c r="C288" s="3"/>
      <c r="D288" s="3" t="s">
        <v>1225</v>
      </c>
      <c r="E288" s="3">
        <v>30704</v>
      </c>
    </row>
    <row r="289" spans="1:5" ht="13.8" x14ac:dyDescent="0.3">
      <c r="A289" s="3">
        <v>30705</v>
      </c>
      <c r="B289" s="3" t="s">
        <v>1274</v>
      </c>
      <c r="C289" s="3"/>
      <c r="D289" s="3" t="s">
        <v>1274</v>
      </c>
      <c r="E289" s="3">
        <v>30705</v>
      </c>
    </row>
    <row r="290" spans="1:5" ht="13.8" x14ac:dyDescent="0.3">
      <c r="A290" s="3">
        <v>30801</v>
      </c>
      <c r="B290" s="3" t="s">
        <v>1513</v>
      </c>
      <c r="C290" s="3"/>
      <c r="D290" s="3" t="s">
        <v>1513</v>
      </c>
      <c r="E290" s="3">
        <v>30801</v>
      </c>
    </row>
    <row r="291" spans="1:5" ht="13.8" x14ac:dyDescent="0.3">
      <c r="A291" s="3">
        <v>30802</v>
      </c>
      <c r="B291" s="3" t="s">
        <v>1117</v>
      </c>
      <c r="C291" s="3"/>
      <c r="D291" s="3" t="s">
        <v>1117</v>
      </c>
      <c r="E291" s="3">
        <v>30802</v>
      </c>
    </row>
    <row r="292" spans="1:5" ht="13.8" x14ac:dyDescent="0.3">
      <c r="A292" s="3">
        <v>30803</v>
      </c>
      <c r="B292" s="3" t="s">
        <v>1181</v>
      </c>
      <c r="C292" s="3"/>
      <c r="D292" s="3" t="s">
        <v>1181</v>
      </c>
      <c r="E292" s="3">
        <v>30803</v>
      </c>
    </row>
    <row r="293" spans="1:5" ht="13.8" x14ac:dyDescent="0.3">
      <c r="A293" s="3">
        <v>30804</v>
      </c>
      <c r="B293" s="3" t="s">
        <v>1230</v>
      </c>
      <c r="C293" s="3"/>
      <c r="D293" s="3" t="s">
        <v>1230</v>
      </c>
      <c r="E293" s="3">
        <v>30804</v>
      </c>
    </row>
    <row r="294" spans="1:5" ht="13.8" x14ac:dyDescent="0.3">
      <c r="A294" s="3">
        <v>40101</v>
      </c>
      <c r="B294" s="3" t="s">
        <v>1009</v>
      </c>
      <c r="C294" s="3"/>
      <c r="D294" s="3" t="s">
        <v>1009</v>
      </c>
      <c r="E294" s="3">
        <v>40101</v>
      </c>
    </row>
    <row r="295" spans="1:5" ht="13.8" x14ac:dyDescent="0.3">
      <c r="A295" s="3">
        <v>40102</v>
      </c>
      <c r="B295" s="3" t="s">
        <v>1076</v>
      </c>
      <c r="C295" s="3"/>
      <c r="D295" s="3" t="s">
        <v>1076</v>
      </c>
      <c r="E295" s="3">
        <v>40102</v>
      </c>
    </row>
    <row r="296" spans="1:5" ht="13.8" x14ac:dyDescent="0.3">
      <c r="A296" s="3">
        <v>40103</v>
      </c>
      <c r="B296" s="3" t="s">
        <v>1136</v>
      </c>
      <c r="C296" s="3"/>
      <c r="D296" s="3" t="s">
        <v>1136</v>
      </c>
      <c r="E296" s="3">
        <v>40103</v>
      </c>
    </row>
    <row r="297" spans="1:5" ht="13.8" x14ac:dyDescent="0.3">
      <c r="A297" s="3">
        <v>40104</v>
      </c>
      <c r="B297" s="3" t="s">
        <v>1195</v>
      </c>
      <c r="C297" s="3"/>
      <c r="D297" s="3" t="s">
        <v>1195</v>
      </c>
      <c r="E297" s="3">
        <v>40104</v>
      </c>
    </row>
    <row r="298" spans="1:5" ht="13.8" x14ac:dyDescent="0.3">
      <c r="A298" s="3">
        <v>40105</v>
      </c>
      <c r="B298" s="3" t="s">
        <v>1247</v>
      </c>
      <c r="C298" s="3"/>
      <c r="D298" s="3" t="s">
        <v>1247</v>
      </c>
      <c r="E298" s="3">
        <v>40105</v>
      </c>
    </row>
    <row r="299" spans="1:5" ht="13.8" x14ac:dyDescent="0.3">
      <c r="A299" s="3">
        <v>40201</v>
      </c>
      <c r="B299" s="3" t="s">
        <v>1016</v>
      </c>
      <c r="C299" s="3"/>
      <c r="D299" s="3" t="s">
        <v>1016</v>
      </c>
      <c r="E299" s="3">
        <v>40201</v>
      </c>
    </row>
    <row r="300" spans="1:5" ht="13.8" x14ac:dyDescent="0.3">
      <c r="A300" s="3">
        <v>40202</v>
      </c>
      <c r="B300" s="3" t="s">
        <v>1083</v>
      </c>
      <c r="C300" s="3"/>
      <c r="D300" s="3" t="s">
        <v>1083</v>
      </c>
      <c r="E300" s="3">
        <v>40202</v>
      </c>
    </row>
    <row r="301" spans="1:5" ht="13.8" x14ac:dyDescent="0.3">
      <c r="A301" s="3">
        <v>40203</v>
      </c>
      <c r="B301" s="3" t="s">
        <v>1143</v>
      </c>
      <c r="C301" s="3"/>
      <c r="D301" s="3" t="s">
        <v>1143</v>
      </c>
      <c r="E301" s="3">
        <v>40203</v>
      </c>
    </row>
    <row r="302" spans="1:5" ht="13.8" x14ac:dyDescent="0.3">
      <c r="A302" s="3">
        <v>40204</v>
      </c>
      <c r="B302" s="3" t="s">
        <v>1200</v>
      </c>
      <c r="C302" s="3"/>
      <c r="D302" s="3" t="s">
        <v>1200</v>
      </c>
      <c r="E302" s="3">
        <v>40204</v>
      </c>
    </row>
    <row r="303" spans="1:5" ht="13.8" x14ac:dyDescent="0.3">
      <c r="A303" s="3">
        <v>40205</v>
      </c>
      <c r="B303" s="3" t="s">
        <v>1252</v>
      </c>
      <c r="C303" s="3"/>
      <c r="D303" s="3" t="s">
        <v>1252</v>
      </c>
      <c r="E303" s="3">
        <v>40205</v>
      </c>
    </row>
    <row r="304" spans="1:5" ht="13.8" x14ac:dyDescent="0.3">
      <c r="A304" s="3">
        <v>40206</v>
      </c>
      <c r="B304" s="3" t="s">
        <v>1292</v>
      </c>
      <c r="C304" s="3"/>
      <c r="D304" s="3" t="s">
        <v>1292</v>
      </c>
      <c r="E304" s="3">
        <v>40206</v>
      </c>
    </row>
    <row r="305" spans="1:5" ht="13.8" x14ac:dyDescent="0.3">
      <c r="A305" s="3">
        <v>40207</v>
      </c>
      <c r="B305" s="3" t="s">
        <v>1722</v>
      </c>
      <c r="C305" s="3"/>
      <c r="D305" s="3" t="s">
        <v>1722</v>
      </c>
      <c r="E305" s="3">
        <v>40207</v>
      </c>
    </row>
    <row r="306" spans="1:5" ht="13.8" x14ac:dyDescent="0.3">
      <c r="A306" s="3">
        <v>40301</v>
      </c>
      <c r="B306" s="3" t="s">
        <v>1023</v>
      </c>
      <c r="C306" s="3"/>
      <c r="D306" s="3" t="s">
        <v>1023</v>
      </c>
      <c r="E306" s="3">
        <v>40301</v>
      </c>
    </row>
    <row r="307" spans="1:5" ht="13.8" x14ac:dyDescent="0.3">
      <c r="A307" s="3">
        <v>40302</v>
      </c>
      <c r="B307" s="3" t="s">
        <v>1090</v>
      </c>
      <c r="C307" s="3"/>
      <c r="D307" s="3" t="s">
        <v>1090</v>
      </c>
      <c r="E307" s="3">
        <v>40302</v>
      </c>
    </row>
    <row r="308" spans="1:5" ht="13.8" x14ac:dyDescent="0.3">
      <c r="A308" s="3">
        <v>40303</v>
      </c>
      <c r="B308" s="3" t="s">
        <v>1149</v>
      </c>
      <c r="C308" s="3"/>
      <c r="D308" s="3" t="s">
        <v>1149</v>
      </c>
      <c r="E308" s="3">
        <v>40303</v>
      </c>
    </row>
    <row r="309" spans="1:5" ht="13.8" x14ac:dyDescent="0.3">
      <c r="A309" s="3">
        <v>40304</v>
      </c>
      <c r="B309" s="3" t="s">
        <v>1206</v>
      </c>
      <c r="C309" s="3"/>
      <c r="D309" s="3" t="s">
        <v>1206</v>
      </c>
      <c r="E309" s="3">
        <v>40304</v>
      </c>
    </row>
    <row r="310" spans="1:5" ht="13.8" x14ac:dyDescent="0.3">
      <c r="A310" s="3">
        <v>40305</v>
      </c>
      <c r="B310" s="3" t="s">
        <v>1259</v>
      </c>
      <c r="C310" s="3"/>
      <c r="D310" s="3" t="s">
        <v>1259</v>
      </c>
      <c r="E310" s="3">
        <v>40305</v>
      </c>
    </row>
    <row r="311" spans="1:5" ht="13.8" x14ac:dyDescent="0.3">
      <c r="A311" s="3">
        <v>40306</v>
      </c>
      <c r="B311" s="3" t="s">
        <v>1297</v>
      </c>
      <c r="C311" s="3"/>
      <c r="D311" s="3" t="s">
        <v>1297</v>
      </c>
      <c r="E311" s="3">
        <v>40306</v>
      </c>
    </row>
    <row r="312" spans="1:5" ht="13.8" x14ac:dyDescent="0.3">
      <c r="A312" s="3">
        <v>40307</v>
      </c>
      <c r="B312" s="3" t="s">
        <v>1322</v>
      </c>
      <c r="C312" s="3"/>
      <c r="D312" s="3" t="s">
        <v>1322</v>
      </c>
      <c r="E312" s="3">
        <v>40307</v>
      </c>
    </row>
    <row r="313" spans="1:5" ht="13.8" x14ac:dyDescent="0.3">
      <c r="A313" s="3">
        <v>40308</v>
      </c>
      <c r="B313" s="3" t="s">
        <v>1342</v>
      </c>
      <c r="C313" s="3"/>
      <c r="D313" s="3" t="s">
        <v>1342</v>
      </c>
      <c r="E313" s="3">
        <v>40308</v>
      </c>
    </row>
    <row r="314" spans="1:5" ht="13.8" x14ac:dyDescent="0.3">
      <c r="A314" s="3">
        <v>40401</v>
      </c>
      <c r="B314" s="3" t="s">
        <v>1030</v>
      </c>
      <c r="C314" s="3"/>
      <c r="D314" s="3" t="s">
        <v>1030</v>
      </c>
      <c r="E314" s="3">
        <v>40401</v>
      </c>
    </row>
    <row r="315" spans="1:5" ht="13.8" x14ac:dyDescent="0.3">
      <c r="A315" s="3">
        <v>40402</v>
      </c>
      <c r="B315" s="3" t="s">
        <v>1097</v>
      </c>
      <c r="C315" s="3"/>
      <c r="D315" s="3" t="s">
        <v>1097</v>
      </c>
      <c r="E315" s="3">
        <v>40402</v>
      </c>
    </row>
    <row r="316" spans="1:5" ht="13.8" x14ac:dyDescent="0.3">
      <c r="A316" s="3">
        <v>40403</v>
      </c>
      <c r="B316" s="3" t="s">
        <v>1156</v>
      </c>
      <c r="C316" s="3"/>
      <c r="D316" s="3" t="s">
        <v>1156</v>
      </c>
      <c r="E316" s="3">
        <v>40403</v>
      </c>
    </row>
    <row r="317" spans="1:5" ht="13.8" x14ac:dyDescent="0.3">
      <c r="A317" s="3">
        <v>40404</v>
      </c>
      <c r="B317" s="3" t="s">
        <v>1212</v>
      </c>
      <c r="C317" s="3"/>
      <c r="D317" s="3" t="s">
        <v>1212</v>
      </c>
      <c r="E317" s="3">
        <v>40404</v>
      </c>
    </row>
    <row r="318" spans="1:5" ht="13.8" x14ac:dyDescent="0.3">
      <c r="A318" s="3">
        <v>40405</v>
      </c>
      <c r="B318" s="3" t="s">
        <v>1263</v>
      </c>
      <c r="C318" s="3"/>
      <c r="D318" s="3" t="s">
        <v>1263</v>
      </c>
      <c r="E318" s="3">
        <v>40405</v>
      </c>
    </row>
    <row r="319" spans="1:5" ht="13.8" x14ac:dyDescent="0.3">
      <c r="A319" s="3">
        <v>40406</v>
      </c>
      <c r="B319" s="3" t="s">
        <v>1300</v>
      </c>
      <c r="C319" s="3"/>
      <c r="D319" s="3" t="s">
        <v>1300</v>
      </c>
      <c r="E319" s="3">
        <v>40406</v>
      </c>
    </row>
    <row r="320" spans="1:5" ht="13.8" x14ac:dyDescent="0.3">
      <c r="A320" s="4">
        <v>40501</v>
      </c>
      <c r="B320" s="3" t="s">
        <v>1037</v>
      </c>
      <c r="C320" s="3"/>
      <c r="D320" s="3" t="s">
        <v>1037</v>
      </c>
      <c r="E320" s="4">
        <v>40501</v>
      </c>
    </row>
    <row r="321" spans="1:5" ht="13.8" x14ac:dyDescent="0.3">
      <c r="A321" s="3">
        <v>40502</v>
      </c>
      <c r="B321" s="3" t="s">
        <v>1102</v>
      </c>
      <c r="C321" s="3"/>
      <c r="D321" s="3" t="s">
        <v>1102</v>
      </c>
      <c r="E321" s="3">
        <v>40502</v>
      </c>
    </row>
    <row r="322" spans="1:5" ht="13.8" x14ac:dyDescent="0.3">
      <c r="A322" s="3">
        <v>40503</v>
      </c>
      <c r="B322" s="3" t="s">
        <v>1163</v>
      </c>
      <c r="C322" s="3"/>
      <c r="D322" s="3" t="s">
        <v>1163</v>
      </c>
      <c r="E322" s="3">
        <v>40503</v>
      </c>
    </row>
    <row r="323" spans="1:5" ht="13.8" x14ac:dyDescent="0.3">
      <c r="A323" s="3">
        <v>40504</v>
      </c>
      <c r="B323" s="3" t="s">
        <v>1514</v>
      </c>
      <c r="C323" s="3"/>
      <c r="D323" s="3" t="s">
        <v>1514</v>
      </c>
      <c r="E323" s="3">
        <v>40504</v>
      </c>
    </row>
    <row r="324" spans="1:5" ht="13.8" x14ac:dyDescent="0.3">
      <c r="A324" s="3">
        <v>40505</v>
      </c>
      <c r="B324" s="3" t="s">
        <v>1266</v>
      </c>
      <c r="C324" s="3"/>
      <c r="D324" s="3" t="s">
        <v>1266</v>
      </c>
      <c r="E324" s="3">
        <v>40505</v>
      </c>
    </row>
    <row r="325" spans="1:5" ht="13.8" x14ac:dyDescent="0.3">
      <c r="A325" s="3">
        <v>40601</v>
      </c>
      <c r="B325" s="3" t="s">
        <v>1044</v>
      </c>
      <c r="C325" s="3"/>
      <c r="D325" s="3" t="s">
        <v>1044</v>
      </c>
      <c r="E325" s="3">
        <v>40601</v>
      </c>
    </row>
    <row r="326" spans="1:5" ht="13.8" x14ac:dyDescent="0.3">
      <c r="A326" s="3">
        <v>40602</v>
      </c>
      <c r="B326" s="3" t="s">
        <v>1109</v>
      </c>
      <c r="C326" s="3"/>
      <c r="D326" s="3" t="s">
        <v>1109</v>
      </c>
      <c r="E326" s="3">
        <v>40602</v>
      </c>
    </row>
    <row r="327" spans="1:5" ht="13.8" x14ac:dyDescent="0.3">
      <c r="A327" s="3">
        <v>40603</v>
      </c>
      <c r="B327" s="3" t="s">
        <v>1170</v>
      </c>
      <c r="C327" s="3"/>
      <c r="D327" s="3" t="s">
        <v>1170</v>
      </c>
      <c r="E327" s="3">
        <v>40603</v>
      </c>
    </row>
    <row r="328" spans="1:5" ht="13.8" x14ac:dyDescent="0.3">
      <c r="A328" s="3">
        <v>40604</v>
      </c>
      <c r="B328" s="3" t="s">
        <v>1221</v>
      </c>
      <c r="C328" s="3"/>
      <c r="D328" s="3" t="s">
        <v>1221</v>
      </c>
      <c r="E328" s="3">
        <v>40604</v>
      </c>
    </row>
    <row r="329" spans="1:5" ht="13.8" x14ac:dyDescent="0.3">
      <c r="A329" s="3">
        <v>40701</v>
      </c>
      <c r="B329" s="3" t="s">
        <v>1050</v>
      </c>
      <c r="C329" s="3"/>
      <c r="D329" s="3" t="s">
        <v>1050</v>
      </c>
      <c r="E329" s="3">
        <v>40701</v>
      </c>
    </row>
    <row r="330" spans="1:5" ht="13.8" x14ac:dyDescent="0.3">
      <c r="A330" s="3">
        <v>40702</v>
      </c>
      <c r="B330" s="3" t="s">
        <v>1515</v>
      </c>
      <c r="C330" s="3"/>
      <c r="D330" s="3" t="s">
        <v>1515</v>
      </c>
      <c r="E330" s="3">
        <v>40702</v>
      </c>
    </row>
    <row r="331" spans="1:5" ht="13.8" x14ac:dyDescent="0.3">
      <c r="A331" s="3">
        <v>40703</v>
      </c>
      <c r="B331" s="3" t="s">
        <v>1176</v>
      </c>
      <c r="C331" s="3"/>
      <c r="D331" s="3" t="s">
        <v>1176</v>
      </c>
      <c r="E331" s="3">
        <v>40703</v>
      </c>
    </row>
    <row r="332" spans="1:5" ht="13.8" x14ac:dyDescent="0.3">
      <c r="A332" s="3">
        <v>40801</v>
      </c>
      <c r="B332" s="3" t="s">
        <v>1054</v>
      </c>
      <c r="C332" s="3"/>
      <c r="D332" s="3" t="s">
        <v>1054</v>
      </c>
      <c r="E332" s="3">
        <v>40801</v>
      </c>
    </row>
    <row r="333" spans="1:5" ht="13.8" x14ac:dyDescent="0.3">
      <c r="A333" s="3">
        <v>40802</v>
      </c>
      <c r="B333" s="3" t="s">
        <v>1118</v>
      </c>
      <c r="C333" s="3"/>
      <c r="D333" s="3" t="s">
        <v>1118</v>
      </c>
      <c r="E333" s="3">
        <v>40802</v>
      </c>
    </row>
    <row r="334" spans="1:5" ht="13.8" x14ac:dyDescent="0.3">
      <c r="A334" s="3">
        <v>40803</v>
      </c>
      <c r="B334" s="3" t="s">
        <v>1182</v>
      </c>
      <c r="C334" s="3"/>
      <c r="D334" s="3" t="s">
        <v>1182</v>
      </c>
      <c r="E334" s="3">
        <v>40803</v>
      </c>
    </row>
    <row r="335" spans="1:5" ht="13.8" x14ac:dyDescent="0.3">
      <c r="A335" s="3">
        <v>40901</v>
      </c>
      <c r="B335" s="3" t="s">
        <v>1059</v>
      </c>
      <c r="C335" s="3"/>
      <c r="D335" s="3" t="s">
        <v>1059</v>
      </c>
      <c r="E335" s="3">
        <v>40901</v>
      </c>
    </row>
    <row r="336" spans="1:5" ht="13.8" x14ac:dyDescent="0.3">
      <c r="A336" s="3">
        <v>40902</v>
      </c>
      <c r="B336" s="3" t="s">
        <v>1516</v>
      </c>
      <c r="C336" s="3"/>
      <c r="D336" s="3" t="s">
        <v>1516</v>
      </c>
      <c r="E336" s="3">
        <v>40902</v>
      </c>
    </row>
    <row r="337" spans="1:5" ht="13.8" x14ac:dyDescent="0.3">
      <c r="A337" s="3">
        <v>41001</v>
      </c>
      <c r="B337" s="3" t="s">
        <v>1064</v>
      </c>
      <c r="C337" s="3"/>
      <c r="D337" s="3" t="s">
        <v>1064</v>
      </c>
      <c r="E337" s="3">
        <v>41001</v>
      </c>
    </row>
    <row r="338" spans="1:5" ht="13.8" x14ac:dyDescent="0.3">
      <c r="A338" s="3">
        <v>41002</v>
      </c>
      <c r="B338" s="3" t="s">
        <v>1124</v>
      </c>
      <c r="C338" s="3"/>
      <c r="D338" s="3" t="s">
        <v>1124</v>
      </c>
      <c r="E338" s="3">
        <v>41002</v>
      </c>
    </row>
    <row r="339" spans="1:5" ht="13.8" x14ac:dyDescent="0.3">
      <c r="A339" s="3">
        <v>41003</v>
      </c>
      <c r="B339" s="3" t="s">
        <v>1517</v>
      </c>
      <c r="C339" s="3"/>
      <c r="D339" s="3" t="s">
        <v>1517</v>
      </c>
      <c r="E339" s="3">
        <v>41003</v>
      </c>
    </row>
    <row r="340" spans="1:5" ht="13.8" x14ac:dyDescent="0.3">
      <c r="A340" s="3">
        <v>41004</v>
      </c>
      <c r="B340" s="3" t="s">
        <v>1237</v>
      </c>
      <c r="C340" s="3"/>
      <c r="D340" s="3" t="s">
        <v>1237</v>
      </c>
      <c r="E340" s="3">
        <v>41004</v>
      </c>
    </row>
    <row r="341" spans="1:5" ht="13.8" x14ac:dyDescent="0.3">
      <c r="A341" s="3">
        <v>41005</v>
      </c>
      <c r="B341" s="3" t="s">
        <v>1282</v>
      </c>
      <c r="C341" s="3"/>
      <c r="D341" s="3" t="s">
        <v>1282</v>
      </c>
      <c r="E341" s="3">
        <v>41005</v>
      </c>
    </row>
    <row r="342" spans="1:5" ht="13.8" x14ac:dyDescent="0.3">
      <c r="A342" s="3">
        <v>50101</v>
      </c>
      <c r="B342" s="3" t="s">
        <v>1010</v>
      </c>
      <c r="C342" s="3"/>
      <c r="D342" s="3" t="s">
        <v>1010</v>
      </c>
      <c r="E342" s="3">
        <v>50101</v>
      </c>
    </row>
    <row r="343" spans="1:5" ht="13.8" x14ac:dyDescent="0.3">
      <c r="A343" s="3">
        <v>50102</v>
      </c>
      <c r="B343" s="3" t="s">
        <v>1077</v>
      </c>
      <c r="C343" s="3"/>
      <c r="D343" s="3" t="s">
        <v>1077</v>
      </c>
      <c r="E343" s="3">
        <v>50102</v>
      </c>
    </row>
    <row r="344" spans="1:5" ht="13.8" x14ac:dyDescent="0.3">
      <c r="A344" s="3">
        <v>50103</v>
      </c>
      <c r="B344" s="3" t="s">
        <v>1137</v>
      </c>
      <c r="C344" s="3"/>
      <c r="D344" s="3" t="s">
        <v>1137</v>
      </c>
      <c r="E344" s="3">
        <v>50103</v>
      </c>
    </row>
    <row r="345" spans="1:5" ht="13.8" x14ac:dyDescent="0.3">
      <c r="A345" s="3">
        <v>50104</v>
      </c>
      <c r="B345" s="3" t="s">
        <v>1196</v>
      </c>
      <c r="C345" s="3"/>
      <c r="D345" s="3" t="s">
        <v>1196</v>
      </c>
      <c r="E345" s="3">
        <v>50104</v>
      </c>
    </row>
    <row r="346" spans="1:5" ht="13.8" x14ac:dyDescent="0.3">
      <c r="A346" s="3">
        <v>50105</v>
      </c>
      <c r="B346" s="3" t="s">
        <v>1248</v>
      </c>
      <c r="C346" s="3"/>
      <c r="D346" s="3" t="s">
        <v>1248</v>
      </c>
      <c r="E346" s="3">
        <v>50105</v>
      </c>
    </row>
    <row r="347" spans="1:5" ht="13.8" x14ac:dyDescent="0.3">
      <c r="A347" s="3">
        <v>50201</v>
      </c>
      <c r="B347" s="3" t="s">
        <v>1017</v>
      </c>
      <c r="C347" s="3"/>
      <c r="D347" s="3" t="s">
        <v>1017</v>
      </c>
      <c r="E347" s="3">
        <v>50201</v>
      </c>
    </row>
    <row r="348" spans="1:5" ht="13.8" x14ac:dyDescent="0.3">
      <c r="A348" s="3">
        <v>50202</v>
      </c>
      <c r="B348" s="3" t="s">
        <v>1084</v>
      </c>
      <c r="C348" s="3"/>
      <c r="D348" s="3" t="s">
        <v>1084</v>
      </c>
      <c r="E348" s="3">
        <v>50202</v>
      </c>
    </row>
    <row r="349" spans="1:5" ht="13.8" x14ac:dyDescent="0.3">
      <c r="A349" s="3">
        <v>50203</v>
      </c>
      <c r="B349" s="3" t="s">
        <v>1144</v>
      </c>
      <c r="C349" s="3"/>
      <c r="D349" s="3" t="s">
        <v>1144</v>
      </c>
      <c r="E349" s="3">
        <v>50203</v>
      </c>
    </row>
    <row r="350" spans="1:5" ht="13.8" x14ac:dyDescent="0.3">
      <c r="A350" s="3">
        <v>50204</v>
      </c>
      <c r="B350" s="3" t="s">
        <v>1518</v>
      </c>
      <c r="C350" s="3"/>
      <c r="D350" s="3" t="s">
        <v>1518</v>
      </c>
      <c r="E350" s="3">
        <v>50204</v>
      </c>
    </row>
    <row r="351" spans="1:5" ht="13.8" x14ac:dyDescent="0.3">
      <c r="A351" s="3">
        <v>50205</v>
      </c>
      <c r="B351" s="3" t="s">
        <v>1253</v>
      </c>
      <c r="C351" s="3"/>
      <c r="D351" s="3" t="s">
        <v>1253</v>
      </c>
      <c r="E351" s="3">
        <v>50205</v>
      </c>
    </row>
    <row r="352" spans="1:5" ht="13.8" x14ac:dyDescent="0.3">
      <c r="A352" s="3">
        <v>50206</v>
      </c>
      <c r="B352" s="3" t="s">
        <v>1293</v>
      </c>
      <c r="C352" s="3"/>
      <c r="D352" s="3" t="s">
        <v>1293</v>
      </c>
      <c r="E352" s="3">
        <v>50206</v>
      </c>
    </row>
    <row r="353" spans="1:5" ht="13.8" x14ac:dyDescent="0.3">
      <c r="A353" s="3">
        <v>50207</v>
      </c>
      <c r="B353" s="3" t="s">
        <v>1318</v>
      </c>
      <c r="C353" s="3"/>
      <c r="D353" s="3" t="s">
        <v>1318</v>
      </c>
      <c r="E353" s="3">
        <v>50207</v>
      </c>
    </row>
    <row r="354" spans="1:5" ht="13.8" x14ac:dyDescent="0.3">
      <c r="A354" s="3">
        <v>50301</v>
      </c>
      <c r="B354" s="3" t="s">
        <v>1024</v>
      </c>
      <c r="C354" s="3"/>
      <c r="D354" s="3" t="s">
        <v>1024</v>
      </c>
      <c r="E354" s="3">
        <v>50301</v>
      </c>
    </row>
    <row r="355" spans="1:5" ht="13.8" x14ac:dyDescent="0.3">
      <c r="A355" s="3">
        <v>50302</v>
      </c>
      <c r="B355" s="3" t="s">
        <v>1091</v>
      </c>
      <c r="C355" s="3"/>
      <c r="D355" s="3" t="s">
        <v>1091</v>
      </c>
      <c r="E355" s="3">
        <v>50302</v>
      </c>
    </row>
    <row r="356" spans="1:5" ht="13.8" x14ac:dyDescent="0.3">
      <c r="A356" s="3">
        <v>50303</v>
      </c>
      <c r="B356" s="3" t="s">
        <v>1150</v>
      </c>
      <c r="C356" s="3"/>
      <c r="D356" s="3" t="s">
        <v>1150</v>
      </c>
      <c r="E356" s="3">
        <v>50303</v>
      </c>
    </row>
    <row r="357" spans="1:5" ht="13.8" x14ac:dyDescent="0.3">
      <c r="A357" s="3">
        <v>50304</v>
      </c>
      <c r="B357" s="3" t="s">
        <v>1207</v>
      </c>
      <c r="C357" s="3"/>
      <c r="D357" s="3" t="s">
        <v>1207</v>
      </c>
      <c r="E357" s="3">
        <v>50304</v>
      </c>
    </row>
    <row r="358" spans="1:5" ht="13.8" x14ac:dyDescent="0.3">
      <c r="A358" s="3">
        <v>50305</v>
      </c>
      <c r="B358" s="3" t="s">
        <v>1260</v>
      </c>
      <c r="C358" s="3"/>
      <c r="D358" s="3" t="s">
        <v>1260</v>
      </c>
      <c r="E358" s="3">
        <v>50305</v>
      </c>
    </row>
    <row r="359" spans="1:5" ht="13.8" x14ac:dyDescent="0.3">
      <c r="A359" s="3">
        <v>50306</v>
      </c>
      <c r="B359" s="3" t="s">
        <v>1519</v>
      </c>
      <c r="C359" s="3"/>
      <c r="D359" s="3" t="s">
        <v>1519</v>
      </c>
      <c r="E359" s="3">
        <v>50306</v>
      </c>
    </row>
    <row r="360" spans="1:5" ht="13.8" x14ac:dyDescent="0.3">
      <c r="A360" s="3">
        <v>50307</v>
      </c>
      <c r="B360" s="3" t="s">
        <v>1323</v>
      </c>
      <c r="C360" s="3"/>
      <c r="D360" s="3" t="s">
        <v>1323</v>
      </c>
      <c r="E360" s="3">
        <v>50307</v>
      </c>
    </row>
    <row r="361" spans="1:5" ht="13.8" x14ac:dyDescent="0.3">
      <c r="A361" s="3">
        <v>50308</v>
      </c>
      <c r="B361" s="3" t="s">
        <v>1343</v>
      </c>
      <c r="C361" s="3"/>
      <c r="D361" s="3" t="s">
        <v>1343</v>
      </c>
      <c r="E361" s="3">
        <v>50308</v>
      </c>
    </row>
    <row r="362" spans="1:5" ht="13.8" x14ac:dyDescent="0.3">
      <c r="A362" s="3">
        <v>50309</v>
      </c>
      <c r="B362" s="3" t="s">
        <v>1354</v>
      </c>
      <c r="C362" s="3"/>
      <c r="D362" s="3" t="s">
        <v>1354</v>
      </c>
      <c r="E362" s="3">
        <v>50309</v>
      </c>
    </row>
    <row r="363" spans="1:5" ht="13.8" x14ac:dyDescent="0.3">
      <c r="A363" s="3">
        <v>50401</v>
      </c>
      <c r="B363" s="3" t="s">
        <v>1031</v>
      </c>
      <c r="C363" s="3"/>
      <c r="D363" s="3" t="s">
        <v>1031</v>
      </c>
      <c r="E363" s="3">
        <v>50401</v>
      </c>
    </row>
    <row r="364" spans="1:5" ht="13.8" x14ac:dyDescent="0.3">
      <c r="A364" s="3">
        <v>50402</v>
      </c>
      <c r="B364" s="3" t="s">
        <v>1520</v>
      </c>
      <c r="C364" s="3"/>
      <c r="D364" s="3" t="s">
        <v>1520</v>
      </c>
      <c r="E364" s="3">
        <v>50402</v>
      </c>
    </row>
    <row r="365" spans="1:5" ht="13.8" x14ac:dyDescent="0.3">
      <c r="A365" s="3">
        <v>50403</v>
      </c>
      <c r="B365" s="3" t="s">
        <v>1157</v>
      </c>
      <c r="C365" s="3"/>
      <c r="D365" s="3" t="s">
        <v>1157</v>
      </c>
      <c r="E365" s="3">
        <v>50403</v>
      </c>
    </row>
    <row r="366" spans="1:5" ht="13.8" x14ac:dyDescent="0.3">
      <c r="A366" s="3">
        <v>50404</v>
      </c>
      <c r="B366" s="3" t="s">
        <v>1213</v>
      </c>
      <c r="C366" s="3"/>
      <c r="D366" s="3" t="s">
        <v>1213</v>
      </c>
      <c r="E366" s="3">
        <v>50404</v>
      </c>
    </row>
    <row r="367" spans="1:5" ht="13.8" x14ac:dyDescent="0.3">
      <c r="A367" s="3">
        <v>50501</v>
      </c>
      <c r="B367" s="3" t="s">
        <v>1038</v>
      </c>
      <c r="C367" s="3"/>
      <c r="D367" s="3" t="s">
        <v>1038</v>
      </c>
      <c r="E367" s="3">
        <v>50501</v>
      </c>
    </row>
    <row r="368" spans="1:5" ht="13.8" x14ac:dyDescent="0.3">
      <c r="A368" s="3">
        <v>50502</v>
      </c>
      <c r="B368" s="3" t="s">
        <v>1103</v>
      </c>
      <c r="C368" s="3"/>
      <c r="D368" s="3" t="s">
        <v>1103</v>
      </c>
      <c r="E368" s="3">
        <v>50502</v>
      </c>
    </row>
    <row r="369" spans="1:5" ht="13.8" x14ac:dyDescent="0.3">
      <c r="A369" s="3">
        <v>50503</v>
      </c>
      <c r="B369" s="3" t="s">
        <v>1164</v>
      </c>
      <c r="C369" s="3"/>
      <c r="D369" s="3" t="s">
        <v>1164</v>
      </c>
      <c r="E369" s="3">
        <v>50503</v>
      </c>
    </row>
    <row r="370" spans="1:5" ht="13.8" x14ac:dyDescent="0.3">
      <c r="A370" s="3">
        <v>50504</v>
      </c>
      <c r="B370" s="3" t="s">
        <v>1217</v>
      </c>
      <c r="C370" s="3"/>
      <c r="D370" s="3" t="s">
        <v>1217</v>
      </c>
      <c r="E370" s="3">
        <v>50504</v>
      </c>
    </row>
    <row r="371" spans="1:5" ht="13.8" x14ac:dyDescent="0.3">
      <c r="A371" s="3">
        <v>50601</v>
      </c>
      <c r="B371" s="3" t="s">
        <v>1045</v>
      </c>
      <c r="C371" s="3"/>
      <c r="D371" s="3" t="s">
        <v>1045</v>
      </c>
      <c r="E371" s="3">
        <v>50601</v>
      </c>
    </row>
    <row r="372" spans="1:5" ht="13.8" x14ac:dyDescent="0.3">
      <c r="A372" s="3">
        <v>50602</v>
      </c>
      <c r="B372" s="3" t="s">
        <v>1110</v>
      </c>
      <c r="C372" s="3"/>
      <c r="D372" s="3" t="s">
        <v>1110</v>
      </c>
      <c r="E372" s="3">
        <v>50602</v>
      </c>
    </row>
    <row r="373" spans="1:5" ht="13.8" x14ac:dyDescent="0.3">
      <c r="A373" s="3">
        <v>50603</v>
      </c>
      <c r="B373" s="3" t="s">
        <v>1171</v>
      </c>
      <c r="C373" s="3"/>
      <c r="D373" s="3" t="s">
        <v>1171</v>
      </c>
      <c r="E373" s="3">
        <v>50603</v>
      </c>
    </row>
    <row r="374" spans="1:5" ht="13.8" x14ac:dyDescent="0.3">
      <c r="A374" s="3">
        <v>50604</v>
      </c>
      <c r="B374" s="3" t="s">
        <v>1222</v>
      </c>
      <c r="C374" s="3"/>
      <c r="D374" s="3" t="s">
        <v>1222</v>
      </c>
      <c r="E374" s="3">
        <v>50604</v>
      </c>
    </row>
    <row r="375" spans="1:5" ht="13.8" x14ac:dyDescent="0.3">
      <c r="A375" s="3">
        <v>50605</v>
      </c>
      <c r="B375" s="3" t="s">
        <v>1270</v>
      </c>
      <c r="C375" s="3"/>
      <c r="D375" s="3" t="s">
        <v>1270</v>
      </c>
      <c r="E375" s="3">
        <v>50605</v>
      </c>
    </row>
    <row r="376" spans="1:5" ht="13.8" x14ac:dyDescent="0.3">
      <c r="A376" s="3">
        <v>50701</v>
      </c>
      <c r="B376" s="3" t="s">
        <v>1588</v>
      </c>
      <c r="C376" s="3"/>
      <c r="D376" s="3" t="s">
        <v>1588</v>
      </c>
      <c r="E376" s="3">
        <v>50701</v>
      </c>
    </row>
    <row r="377" spans="1:5" ht="13.8" x14ac:dyDescent="0.3">
      <c r="A377" s="3">
        <v>50702</v>
      </c>
      <c r="B377" s="3" t="s">
        <v>1115</v>
      </c>
      <c r="C377" s="3"/>
      <c r="D377" s="3" t="s">
        <v>1115</v>
      </c>
      <c r="E377" s="3">
        <v>50702</v>
      </c>
    </row>
    <row r="378" spans="1:5" ht="13.8" x14ac:dyDescent="0.3">
      <c r="A378" s="3">
        <v>50703</v>
      </c>
      <c r="B378" s="3" t="s">
        <v>1177</v>
      </c>
      <c r="C378" s="3"/>
      <c r="D378" s="3" t="s">
        <v>1177</v>
      </c>
      <c r="E378" s="3">
        <v>50703</v>
      </c>
    </row>
    <row r="379" spans="1:5" ht="13.8" x14ac:dyDescent="0.3">
      <c r="A379" s="3">
        <v>50704</v>
      </c>
      <c r="B379" s="3" t="s">
        <v>1226</v>
      </c>
      <c r="C379" s="3"/>
      <c r="D379" s="3" t="s">
        <v>1226</v>
      </c>
      <c r="E379" s="3">
        <v>50704</v>
      </c>
    </row>
    <row r="380" spans="1:5" ht="13.8" x14ac:dyDescent="0.3">
      <c r="A380" s="3">
        <v>50801</v>
      </c>
      <c r="B380" s="3" t="s">
        <v>1055</v>
      </c>
      <c r="C380" s="3"/>
      <c r="D380" s="3" t="s">
        <v>1055</v>
      </c>
      <c r="E380" s="3">
        <v>50801</v>
      </c>
    </row>
    <row r="381" spans="1:5" ht="13.8" x14ac:dyDescent="0.3">
      <c r="A381" s="3">
        <v>50802</v>
      </c>
      <c r="B381" s="3" t="s">
        <v>1521</v>
      </c>
      <c r="C381" s="3"/>
      <c r="D381" s="3" t="s">
        <v>1521</v>
      </c>
      <c r="E381" s="3">
        <v>50802</v>
      </c>
    </row>
    <row r="382" spans="1:5" ht="13.8" x14ac:dyDescent="0.3">
      <c r="A382" s="3">
        <v>50803</v>
      </c>
      <c r="B382" s="3" t="s">
        <v>1183</v>
      </c>
      <c r="C382" s="3"/>
      <c r="D382" s="3" t="s">
        <v>1183</v>
      </c>
      <c r="E382" s="3">
        <v>50803</v>
      </c>
    </row>
    <row r="383" spans="1:5" ht="13.8" x14ac:dyDescent="0.3">
      <c r="A383" s="3">
        <v>50804</v>
      </c>
      <c r="B383" s="3" t="s">
        <v>1231</v>
      </c>
      <c r="C383" s="3"/>
      <c r="D383" s="3" t="s">
        <v>1231</v>
      </c>
      <c r="E383" s="3">
        <v>50804</v>
      </c>
    </row>
    <row r="384" spans="1:5" ht="13.8" x14ac:dyDescent="0.3">
      <c r="A384" s="3">
        <v>50805</v>
      </c>
      <c r="B384" s="3" t="s">
        <v>1276</v>
      </c>
      <c r="C384" s="3"/>
      <c r="D384" s="3" t="s">
        <v>1276</v>
      </c>
      <c r="E384" s="3">
        <v>50805</v>
      </c>
    </row>
    <row r="385" spans="1:5" ht="13.8" x14ac:dyDescent="0.3">
      <c r="A385" s="3">
        <v>50806</v>
      </c>
      <c r="B385" s="3" t="s">
        <v>1522</v>
      </c>
      <c r="C385" s="3"/>
      <c r="D385" s="3" t="s">
        <v>1522</v>
      </c>
      <c r="E385" s="3">
        <v>50806</v>
      </c>
    </row>
    <row r="386" spans="1:5" ht="13.8" x14ac:dyDescent="0.3">
      <c r="A386" s="3">
        <v>50807</v>
      </c>
      <c r="B386" s="3" t="s">
        <v>1332</v>
      </c>
      <c r="C386" s="3"/>
      <c r="D386" s="3" t="s">
        <v>1332</v>
      </c>
      <c r="E386" s="3">
        <v>50807</v>
      </c>
    </row>
    <row r="387" spans="1:5" ht="13.8" x14ac:dyDescent="0.3">
      <c r="A387" s="3">
        <v>50808</v>
      </c>
      <c r="B387" s="3" t="s">
        <v>1349</v>
      </c>
      <c r="C387" s="3"/>
      <c r="D387" s="3" t="s">
        <v>1349</v>
      </c>
      <c r="E387" s="3">
        <v>50808</v>
      </c>
    </row>
    <row r="388" spans="1:5" ht="13.8" x14ac:dyDescent="0.3">
      <c r="A388" s="3">
        <v>50901</v>
      </c>
      <c r="B388" s="3" t="s">
        <v>1060</v>
      </c>
      <c r="C388" s="3"/>
      <c r="D388" s="3" t="s">
        <v>1060</v>
      </c>
      <c r="E388" s="3">
        <v>50901</v>
      </c>
    </row>
    <row r="389" spans="1:5" ht="13.8" x14ac:dyDescent="0.3">
      <c r="A389" s="3">
        <v>50902</v>
      </c>
      <c r="B389" s="3" t="s">
        <v>1121</v>
      </c>
      <c r="C389" s="3"/>
      <c r="D389" s="3" t="s">
        <v>1121</v>
      </c>
      <c r="E389" s="3">
        <v>50902</v>
      </c>
    </row>
    <row r="390" spans="1:5" ht="13.8" x14ac:dyDescent="0.3">
      <c r="A390" s="3">
        <v>50903</v>
      </c>
      <c r="B390" s="3" t="s">
        <v>1185</v>
      </c>
      <c r="C390" s="3"/>
      <c r="D390" s="3" t="s">
        <v>1185</v>
      </c>
      <c r="E390" s="3">
        <v>50903</v>
      </c>
    </row>
    <row r="391" spans="1:5" ht="13.8" x14ac:dyDescent="0.3">
      <c r="A391" s="3">
        <v>50904</v>
      </c>
      <c r="B391" s="3" t="s">
        <v>1235</v>
      </c>
      <c r="C391" s="3"/>
      <c r="D391" s="3" t="s">
        <v>1235</v>
      </c>
      <c r="E391" s="3">
        <v>50904</v>
      </c>
    </row>
    <row r="392" spans="1:5" ht="13.8" x14ac:dyDescent="0.3">
      <c r="A392" s="3">
        <v>50905</v>
      </c>
      <c r="B392" s="3" t="s">
        <v>1279</v>
      </c>
      <c r="C392" s="3"/>
      <c r="D392" s="3" t="s">
        <v>1279</v>
      </c>
      <c r="E392" s="3">
        <v>50905</v>
      </c>
    </row>
    <row r="393" spans="1:5" ht="13.8" x14ac:dyDescent="0.3">
      <c r="A393" s="3">
        <v>50906</v>
      </c>
      <c r="B393" s="3" t="s">
        <v>1310</v>
      </c>
      <c r="C393" s="3"/>
      <c r="D393" s="3" t="s">
        <v>1310</v>
      </c>
      <c r="E393" s="3">
        <v>50906</v>
      </c>
    </row>
    <row r="394" spans="1:5" ht="13.8" x14ac:dyDescent="0.3">
      <c r="A394" s="3">
        <v>51001</v>
      </c>
      <c r="B394" s="3" t="s">
        <v>1065</v>
      </c>
      <c r="C394" s="3"/>
      <c r="D394" s="3" t="s">
        <v>1065</v>
      </c>
      <c r="E394" s="3">
        <v>51001</v>
      </c>
    </row>
    <row r="395" spans="1:5" ht="13.8" x14ac:dyDescent="0.3">
      <c r="A395" s="3">
        <v>51002</v>
      </c>
      <c r="B395" s="3" t="s">
        <v>1125</v>
      </c>
      <c r="C395" s="3"/>
      <c r="D395" s="3" t="s">
        <v>1125</v>
      </c>
      <c r="E395" s="3">
        <v>51002</v>
      </c>
    </row>
    <row r="396" spans="1:5" ht="13.8" x14ac:dyDescent="0.3">
      <c r="A396" s="3">
        <v>51003</v>
      </c>
      <c r="B396" s="3" t="s">
        <v>1589</v>
      </c>
      <c r="C396" s="3"/>
      <c r="D396" s="3" t="s">
        <v>1589</v>
      </c>
      <c r="E396" s="3">
        <v>51003</v>
      </c>
    </row>
    <row r="397" spans="1:5" ht="13.8" x14ac:dyDescent="0.3">
      <c r="A397" s="3">
        <v>51004</v>
      </c>
      <c r="B397" s="3" t="s">
        <v>1238</v>
      </c>
      <c r="C397" s="3"/>
      <c r="D397" s="3" t="s">
        <v>1238</v>
      </c>
      <c r="E397" s="3">
        <v>51004</v>
      </c>
    </row>
    <row r="398" spans="1:5" ht="13.8" x14ac:dyDescent="0.3">
      <c r="A398" s="3">
        <v>51101</v>
      </c>
      <c r="B398" s="3" t="s">
        <v>1069</v>
      </c>
      <c r="C398" s="3"/>
      <c r="D398" s="3" t="s">
        <v>1069</v>
      </c>
      <c r="E398" s="3">
        <v>51101</v>
      </c>
    </row>
    <row r="399" spans="1:5" ht="13.8" x14ac:dyDescent="0.3">
      <c r="A399" s="3">
        <v>51102</v>
      </c>
      <c r="B399" s="3" t="s">
        <v>1129</v>
      </c>
      <c r="C399" s="3"/>
      <c r="D399" s="3" t="s">
        <v>1129</v>
      </c>
      <c r="E399" s="3">
        <v>51102</v>
      </c>
    </row>
    <row r="400" spans="1:5" ht="13.8" x14ac:dyDescent="0.3">
      <c r="A400" s="3">
        <v>51103</v>
      </c>
      <c r="B400" s="3" t="s">
        <v>1523</v>
      </c>
      <c r="C400" s="3"/>
      <c r="D400" s="3" t="s">
        <v>1523</v>
      </c>
      <c r="E400" s="3">
        <v>51103</v>
      </c>
    </row>
    <row r="401" spans="1:5" ht="13.8" x14ac:dyDescent="0.3">
      <c r="A401" s="3">
        <v>51104</v>
      </c>
      <c r="B401" s="3" t="s">
        <v>1242</v>
      </c>
      <c r="C401" s="3"/>
      <c r="D401" s="3" t="s">
        <v>1242</v>
      </c>
      <c r="E401" s="3">
        <v>51104</v>
      </c>
    </row>
    <row r="402" spans="1:5" ht="13.8" x14ac:dyDescent="0.3">
      <c r="A402" s="3">
        <v>51105</v>
      </c>
      <c r="B402" s="3" t="s">
        <v>1285</v>
      </c>
      <c r="C402" s="3"/>
      <c r="D402" s="3" t="s">
        <v>1285</v>
      </c>
      <c r="E402" s="3">
        <v>51105</v>
      </c>
    </row>
    <row r="403" spans="1:5" ht="13.8" x14ac:dyDescent="0.3">
      <c r="A403" s="3">
        <v>60101</v>
      </c>
      <c r="B403" s="3" t="s">
        <v>1011</v>
      </c>
      <c r="C403" s="3"/>
      <c r="D403" s="3" t="s">
        <v>1011</v>
      </c>
      <c r="E403" s="3">
        <v>60101</v>
      </c>
    </row>
    <row r="404" spans="1:5" ht="13.8" x14ac:dyDescent="0.3">
      <c r="A404" s="3">
        <v>60102</v>
      </c>
      <c r="B404" s="3" t="s">
        <v>1078</v>
      </c>
      <c r="C404" s="3"/>
      <c r="D404" s="3" t="s">
        <v>1078</v>
      </c>
      <c r="E404" s="3">
        <v>60102</v>
      </c>
    </row>
    <row r="405" spans="1:5" ht="13.8" x14ac:dyDescent="0.3">
      <c r="A405" s="3">
        <v>60103</v>
      </c>
      <c r="B405" s="3" t="s">
        <v>1138</v>
      </c>
      <c r="C405" s="3"/>
      <c r="D405" s="3" t="s">
        <v>1138</v>
      </c>
      <c r="E405" s="3">
        <v>60103</v>
      </c>
    </row>
    <row r="406" spans="1:5" ht="13.8" x14ac:dyDescent="0.3">
      <c r="A406" s="3">
        <v>60104</v>
      </c>
      <c r="B406" s="3" t="s">
        <v>1197</v>
      </c>
      <c r="C406" s="3"/>
      <c r="D406" s="3" t="s">
        <v>1197</v>
      </c>
      <c r="E406" s="3">
        <v>60104</v>
      </c>
    </row>
    <row r="407" spans="1:5" ht="13.8" x14ac:dyDescent="0.3">
      <c r="A407" s="3">
        <v>60105</v>
      </c>
      <c r="B407" s="3" t="s">
        <v>1249</v>
      </c>
      <c r="C407" s="3"/>
      <c r="D407" s="3" t="s">
        <v>1249</v>
      </c>
      <c r="E407" s="3">
        <v>60105</v>
      </c>
    </row>
    <row r="408" spans="1:5" ht="13.8" x14ac:dyDescent="0.3">
      <c r="A408" s="3">
        <v>60106</v>
      </c>
      <c r="B408" s="3" t="s">
        <v>1290</v>
      </c>
      <c r="C408" s="3"/>
      <c r="D408" s="3" t="s">
        <v>1290</v>
      </c>
      <c r="E408" s="3">
        <v>60106</v>
      </c>
    </row>
    <row r="409" spans="1:5" ht="13.8" x14ac:dyDescent="0.3">
      <c r="A409" s="3">
        <v>60107</v>
      </c>
      <c r="B409" s="3" t="s">
        <v>1316</v>
      </c>
      <c r="C409" s="3"/>
      <c r="D409" s="3" t="s">
        <v>1316</v>
      </c>
      <c r="E409" s="3">
        <v>60107</v>
      </c>
    </row>
    <row r="410" spans="1:5" ht="13.8" x14ac:dyDescent="0.3">
      <c r="A410" s="3">
        <v>60108</v>
      </c>
      <c r="B410" s="3" t="s">
        <v>1337</v>
      </c>
      <c r="C410" s="3"/>
      <c r="D410" s="3" t="s">
        <v>1337</v>
      </c>
      <c r="E410" s="3">
        <v>60108</v>
      </c>
    </row>
    <row r="411" spans="1:5" ht="13.8" x14ac:dyDescent="0.3">
      <c r="A411" s="3">
        <v>60110</v>
      </c>
      <c r="B411" s="3" t="s">
        <v>1361</v>
      </c>
      <c r="C411" s="3"/>
      <c r="D411" s="3" t="s">
        <v>1361</v>
      </c>
      <c r="E411" s="3">
        <v>60110</v>
      </c>
    </row>
    <row r="412" spans="1:5" ht="13.8" x14ac:dyDescent="0.3">
      <c r="A412" s="3">
        <v>60111</v>
      </c>
      <c r="B412" s="3" t="s">
        <v>1369</v>
      </c>
      <c r="C412" s="3"/>
      <c r="D412" s="3" t="s">
        <v>1369</v>
      </c>
      <c r="E412" s="3">
        <v>60111</v>
      </c>
    </row>
    <row r="413" spans="1:5" ht="13.8" x14ac:dyDescent="0.3">
      <c r="A413" s="3">
        <v>60112</v>
      </c>
      <c r="B413" s="3" t="s">
        <v>1375</v>
      </c>
      <c r="C413" s="3"/>
      <c r="D413" s="3" t="s">
        <v>1375</v>
      </c>
      <c r="E413" s="3">
        <v>60112</v>
      </c>
    </row>
    <row r="414" spans="1:5" ht="13.8" x14ac:dyDescent="0.3">
      <c r="A414" s="3">
        <v>60113</v>
      </c>
      <c r="B414" s="3" t="s">
        <v>1380</v>
      </c>
      <c r="C414" s="3"/>
      <c r="D414" s="3" t="s">
        <v>1380</v>
      </c>
      <c r="E414" s="3">
        <v>60113</v>
      </c>
    </row>
    <row r="415" spans="1:5" ht="13.8" x14ac:dyDescent="0.3">
      <c r="A415" s="3">
        <v>60114</v>
      </c>
      <c r="B415" s="3" t="s">
        <v>1384</v>
      </c>
      <c r="C415" s="3"/>
      <c r="D415" s="3" t="s">
        <v>1384</v>
      </c>
      <c r="E415" s="3">
        <v>60114</v>
      </c>
    </row>
    <row r="416" spans="1:5" ht="13.8" x14ac:dyDescent="0.3">
      <c r="A416" s="3">
        <v>60115</v>
      </c>
      <c r="B416" s="3" t="s">
        <v>1386</v>
      </c>
      <c r="C416" s="3"/>
      <c r="D416" s="3" t="s">
        <v>1386</v>
      </c>
      <c r="E416" s="3">
        <v>60115</v>
      </c>
    </row>
    <row r="417" spans="1:5" ht="13.8" x14ac:dyDescent="0.3">
      <c r="A417" s="3">
        <v>60116</v>
      </c>
      <c r="B417" s="3" t="s">
        <v>1387</v>
      </c>
      <c r="C417" s="3"/>
      <c r="D417" s="3" t="s">
        <v>1387</v>
      </c>
      <c r="E417" s="3">
        <v>60116</v>
      </c>
    </row>
    <row r="418" spans="1:5" ht="13.8" x14ac:dyDescent="0.3">
      <c r="A418" s="3">
        <v>60201</v>
      </c>
      <c r="B418" s="3" t="s">
        <v>1018</v>
      </c>
      <c r="C418" s="3"/>
      <c r="D418" s="3" t="s">
        <v>1018</v>
      </c>
      <c r="E418" s="3">
        <v>60201</v>
      </c>
    </row>
    <row r="419" spans="1:5" ht="13.8" x14ac:dyDescent="0.3">
      <c r="A419" s="3">
        <v>60202</v>
      </c>
      <c r="B419" s="3" t="s">
        <v>1085</v>
      </c>
      <c r="C419" s="3"/>
      <c r="D419" s="3" t="s">
        <v>1085</v>
      </c>
      <c r="E419" s="3">
        <v>60202</v>
      </c>
    </row>
    <row r="420" spans="1:5" ht="13.8" x14ac:dyDescent="0.3">
      <c r="A420" s="3">
        <v>60203</v>
      </c>
      <c r="B420" s="3" t="s">
        <v>1145</v>
      </c>
      <c r="C420" s="3"/>
      <c r="D420" s="3" t="s">
        <v>1145</v>
      </c>
      <c r="E420" s="3">
        <v>60203</v>
      </c>
    </row>
    <row r="421" spans="1:5" ht="13.8" x14ac:dyDescent="0.3">
      <c r="A421" s="3">
        <v>60204</v>
      </c>
      <c r="B421" s="3" t="s">
        <v>1201</v>
      </c>
      <c r="C421" s="3"/>
      <c r="D421" s="3" t="s">
        <v>1201</v>
      </c>
      <c r="E421" s="3">
        <v>60204</v>
      </c>
    </row>
    <row r="422" spans="1:5" ht="13.8" x14ac:dyDescent="0.3">
      <c r="A422" s="3">
        <v>60205</v>
      </c>
      <c r="B422" s="3" t="s">
        <v>1254</v>
      </c>
      <c r="C422" s="3"/>
      <c r="D422" s="3" t="s">
        <v>1254</v>
      </c>
      <c r="E422" s="3">
        <v>60205</v>
      </c>
    </row>
    <row r="423" spans="1:5" ht="13.8" x14ac:dyDescent="0.3">
      <c r="A423" s="3">
        <v>60206</v>
      </c>
      <c r="B423" s="3" t="s">
        <v>1294</v>
      </c>
      <c r="C423" s="3"/>
      <c r="D423" s="3" t="s">
        <v>1294</v>
      </c>
      <c r="E423" s="3">
        <v>60206</v>
      </c>
    </row>
    <row r="424" spans="1:5" ht="13.8" x14ac:dyDescent="0.3">
      <c r="A424" s="3">
        <v>60301</v>
      </c>
      <c r="B424" s="3" t="s">
        <v>1025</v>
      </c>
      <c r="C424" s="3"/>
      <c r="D424" s="3" t="s">
        <v>1025</v>
      </c>
      <c r="E424" s="3">
        <v>60301</v>
      </c>
    </row>
    <row r="425" spans="1:5" ht="13.8" x14ac:dyDescent="0.3">
      <c r="A425" s="3">
        <v>60302</v>
      </c>
      <c r="B425" s="3" t="s">
        <v>1092</v>
      </c>
      <c r="C425" s="3"/>
      <c r="D425" s="3" t="s">
        <v>1092</v>
      </c>
      <c r="E425" s="3">
        <v>60302</v>
      </c>
    </row>
    <row r="426" spans="1:5" ht="13.8" x14ac:dyDescent="0.3">
      <c r="A426" s="3">
        <v>60303</v>
      </c>
      <c r="B426" s="3" t="s">
        <v>1151</v>
      </c>
      <c r="C426" s="3"/>
      <c r="D426" s="3" t="s">
        <v>1151</v>
      </c>
      <c r="E426" s="3">
        <v>60303</v>
      </c>
    </row>
    <row r="427" spans="1:5" ht="13.8" x14ac:dyDescent="0.3">
      <c r="A427" s="3">
        <v>60304</v>
      </c>
      <c r="B427" s="3" t="s">
        <v>1208</v>
      </c>
      <c r="C427" s="3"/>
      <c r="D427" s="3" t="s">
        <v>1208</v>
      </c>
      <c r="E427" s="3">
        <v>60304</v>
      </c>
    </row>
    <row r="428" spans="1:5" ht="13.8" x14ac:dyDescent="0.3">
      <c r="A428" s="3">
        <v>60305</v>
      </c>
      <c r="B428" s="3" t="s">
        <v>1261</v>
      </c>
      <c r="C428" s="3"/>
      <c r="D428" s="3" t="s">
        <v>1261</v>
      </c>
      <c r="E428" s="3">
        <v>60305</v>
      </c>
    </row>
    <row r="429" spans="1:5" ht="13.8" x14ac:dyDescent="0.3">
      <c r="A429" s="3">
        <v>60306</v>
      </c>
      <c r="B429" s="3" t="s">
        <v>1298</v>
      </c>
      <c r="C429" s="3"/>
      <c r="D429" s="3" t="s">
        <v>1298</v>
      </c>
      <c r="E429" s="3">
        <v>60306</v>
      </c>
    </row>
    <row r="430" spans="1:5" ht="13.8" x14ac:dyDescent="0.3">
      <c r="A430" s="3">
        <v>60307</v>
      </c>
      <c r="B430" s="3" t="s">
        <v>1324</v>
      </c>
      <c r="C430" s="3"/>
      <c r="D430" s="3" t="s">
        <v>1324</v>
      </c>
      <c r="E430" s="3">
        <v>60307</v>
      </c>
    </row>
    <row r="431" spans="1:5" ht="13.8" x14ac:dyDescent="0.3">
      <c r="A431" s="3">
        <v>60308</v>
      </c>
      <c r="B431" s="3" t="s">
        <v>1344</v>
      </c>
      <c r="C431" s="3"/>
      <c r="D431" s="3" t="s">
        <v>1344</v>
      </c>
      <c r="E431" s="3">
        <v>60308</v>
      </c>
    </row>
    <row r="432" spans="1:5" ht="13.8" x14ac:dyDescent="0.3">
      <c r="A432" s="3">
        <v>60309</v>
      </c>
      <c r="B432" s="3" t="s">
        <v>1355</v>
      </c>
      <c r="C432" s="3"/>
      <c r="D432" s="3" t="s">
        <v>1355</v>
      </c>
      <c r="E432" s="3">
        <v>60309</v>
      </c>
    </row>
    <row r="433" spans="1:5" ht="13.8" x14ac:dyDescent="0.3">
      <c r="A433" s="3">
        <v>60401</v>
      </c>
      <c r="B433" s="3" t="s">
        <v>1032</v>
      </c>
      <c r="C433" s="3"/>
      <c r="D433" s="3" t="s">
        <v>1032</v>
      </c>
      <c r="E433" s="3">
        <v>60401</v>
      </c>
    </row>
    <row r="434" spans="1:5" ht="13.8" x14ac:dyDescent="0.3">
      <c r="A434" s="3">
        <v>60402</v>
      </c>
      <c r="B434" s="3" t="s">
        <v>1524</v>
      </c>
      <c r="C434" s="3"/>
      <c r="D434" s="3" t="s">
        <v>1524</v>
      </c>
      <c r="E434" s="3">
        <v>60402</v>
      </c>
    </row>
    <row r="435" spans="1:5" ht="13.8" x14ac:dyDescent="0.3">
      <c r="A435" s="3">
        <v>60403</v>
      </c>
      <c r="B435" s="3" t="s">
        <v>1158</v>
      </c>
      <c r="C435" s="3"/>
      <c r="D435" s="3" t="s">
        <v>1158</v>
      </c>
      <c r="E435" s="3">
        <v>60403</v>
      </c>
    </row>
    <row r="436" spans="1:5" ht="13.8" x14ac:dyDescent="0.3">
      <c r="A436" s="3">
        <v>60501</v>
      </c>
      <c r="B436" s="3" t="s">
        <v>1039</v>
      </c>
      <c r="C436" s="3"/>
      <c r="D436" s="3" t="s">
        <v>1039</v>
      </c>
      <c r="E436" s="3">
        <v>60501</v>
      </c>
    </row>
    <row r="437" spans="1:5" ht="13.8" x14ac:dyDescent="0.3">
      <c r="A437" s="3">
        <v>60502</v>
      </c>
      <c r="B437" s="3" t="s">
        <v>1104</v>
      </c>
      <c r="C437" s="3"/>
      <c r="D437" s="3" t="s">
        <v>1104</v>
      </c>
      <c r="E437" s="3">
        <v>60502</v>
      </c>
    </row>
    <row r="438" spans="1:5" ht="13.8" x14ac:dyDescent="0.3">
      <c r="A438" s="3">
        <v>60503</v>
      </c>
      <c r="B438" s="3" t="s">
        <v>1165</v>
      </c>
      <c r="C438" s="3"/>
      <c r="D438" s="3" t="s">
        <v>1165</v>
      </c>
      <c r="E438" s="3">
        <v>60503</v>
      </c>
    </row>
    <row r="439" spans="1:5" ht="13.8" x14ac:dyDescent="0.3">
      <c r="A439" s="3">
        <v>60504</v>
      </c>
      <c r="B439" s="3" t="s">
        <v>1218</v>
      </c>
      <c r="C439" s="3"/>
      <c r="D439" s="3" t="s">
        <v>1218</v>
      </c>
      <c r="E439" s="3">
        <v>60504</v>
      </c>
    </row>
    <row r="440" spans="1:5" ht="13.8" x14ac:dyDescent="0.3">
      <c r="A440" s="3">
        <v>60505</v>
      </c>
      <c r="B440" s="3" t="s">
        <v>1267</v>
      </c>
      <c r="C440" s="3"/>
      <c r="D440" s="3" t="s">
        <v>1267</v>
      </c>
      <c r="E440" s="3">
        <v>60505</v>
      </c>
    </row>
    <row r="441" spans="1:5" ht="13.8" x14ac:dyDescent="0.3">
      <c r="A441" s="3">
        <v>60506</v>
      </c>
      <c r="B441" s="3" t="s">
        <v>1303</v>
      </c>
      <c r="C441" s="3"/>
      <c r="D441" s="3" t="s">
        <v>1303</v>
      </c>
      <c r="E441" s="3">
        <v>60506</v>
      </c>
    </row>
    <row r="442" spans="1:5" ht="13.8" x14ac:dyDescent="0.3">
      <c r="A442" s="3">
        <v>60601</v>
      </c>
      <c r="B442" s="3" t="s">
        <v>1525</v>
      </c>
      <c r="C442" s="3"/>
      <c r="D442" s="3" t="s">
        <v>1525</v>
      </c>
      <c r="E442" s="3">
        <v>60601</v>
      </c>
    </row>
    <row r="443" spans="1:5" ht="13.8" x14ac:dyDescent="0.3">
      <c r="A443" s="3">
        <v>60602</v>
      </c>
      <c r="B443" s="3" t="s">
        <v>1526</v>
      </c>
      <c r="C443" s="3"/>
      <c r="D443" s="3" t="s">
        <v>1526</v>
      </c>
      <c r="E443" s="3">
        <v>60602</v>
      </c>
    </row>
    <row r="444" spans="1:5" ht="13.8" x14ac:dyDescent="0.3">
      <c r="A444" s="3">
        <v>60603</v>
      </c>
      <c r="B444" s="3" t="s">
        <v>1527</v>
      </c>
      <c r="C444" s="3"/>
      <c r="D444" s="3" t="s">
        <v>1527</v>
      </c>
      <c r="E444" s="3">
        <v>60603</v>
      </c>
    </row>
    <row r="445" spans="1:5" ht="13.8" x14ac:dyDescent="0.3">
      <c r="A445" s="3">
        <v>60701</v>
      </c>
      <c r="B445" s="3" t="s">
        <v>1051</v>
      </c>
      <c r="C445" s="3"/>
      <c r="D445" s="3" t="s">
        <v>1051</v>
      </c>
      <c r="E445" s="3">
        <v>60701</v>
      </c>
    </row>
    <row r="446" spans="1:5" ht="13.8" x14ac:dyDescent="0.3">
      <c r="A446" s="3">
        <v>60703</v>
      </c>
      <c r="B446" s="3" t="s">
        <v>1178</v>
      </c>
      <c r="C446" s="3"/>
      <c r="D446" s="3" t="s">
        <v>1178</v>
      </c>
      <c r="E446" s="3">
        <v>60703</v>
      </c>
    </row>
    <row r="447" spans="1:5" ht="13.8" x14ac:dyDescent="0.3">
      <c r="A447" s="3">
        <v>60704</v>
      </c>
      <c r="B447" s="3" t="s">
        <v>1227</v>
      </c>
      <c r="C447" s="3"/>
      <c r="D447" s="3" t="s">
        <v>1227</v>
      </c>
      <c r="E447" s="3">
        <v>60704</v>
      </c>
    </row>
    <row r="448" spans="1:5" ht="13.8" x14ac:dyDescent="0.3">
      <c r="A448" s="3">
        <v>60801</v>
      </c>
      <c r="B448" s="3" t="s">
        <v>1056</v>
      </c>
      <c r="C448" s="3"/>
      <c r="D448" s="3" t="s">
        <v>1056</v>
      </c>
      <c r="E448" s="3">
        <v>60801</v>
      </c>
    </row>
    <row r="449" spans="1:5" ht="13.8" x14ac:dyDescent="0.3">
      <c r="A449" s="3">
        <v>60802</v>
      </c>
      <c r="B449" s="3" t="s">
        <v>1119</v>
      </c>
      <c r="C449" s="3"/>
      <c r="D449" s="3" t="s">
        <v>1119</v>
      </c>
      <c r="E449" s="3">
        <v>60802</v>
      </c>
    </row>
    <row r="450" spans="1:5" ht="13.8" x14ac:dyDescent="0.3">
      <c r="A450" s="3">
        <v>60803</v>
      </c>
      <c r="B450" s="3" t="s">
        <v>1528</v>
      </c>
      <c r="C450" s="3"/>
      <c r="D450" s="3" t="s">
        <v>1528</v>
      </c>
      <c r="E450" s="3">
        <v>60803</v>
      </c>
    </row>
    <row r="451" spans="1:5" ht="13.8" x14ac:dyDescent="0.3">
      <c r="A451" s="3">
        <v>60804</v>
      </c>
      <c r="B451" s="3" t="s">
        <v>1232</v>
      </c>
      <c r="C451" s="3"/>
      <c r="D451" s="3" t="s">
        <v>1232</v>
      </c>
      <c r="E451" s="3">
        <v>60804</v>
      </c>
    </row>
    <row r="452" spans="1:5" ht="13.8" x14ac:dyDescent="0.3">
      <c r="A452" s="3">
        <v>60805</v>
      </c>
      <c r="B452" s="3" t="s">
        <v>1277</v>
      </c>
      <c r="C452" s="3"/>
      <c r="D452" s="3" t="s">
        <v>1277</v>
      </c>
      <c r="E452" s="3">
        <v>60805</v>
      </c>
    </row>
    <row r="453" spans="1:5" ht="13.8" x14ac:dyDescent="0.3">
      <c r="A453" s="3">
        <v>60806</v>
      </c>
      <c r="B453" s="3" t="s">
        <v>1529</v>
      </c>
      <c r="C453" s="3"/>
      <c r="D453" s="3" t="s">
        <v>1529</v>
      </c>
      <c r="E453" s="3">
        <v>60806</v>
      </c>
    </row>
    <row r="454" spans="1:5" ht="13.8" x14ac:dyDescent="0.3">
      <c r="A454" s="3">
        <v>60901</v>
      </c>
      <c r="B454" s="3" t="s">
        <v>1061</v>
      </c>
      <c r="C454" s="3"/>
      <c r="D454" s="3" t="s">
        <v>1061</v>
      </c>
      <c r="E454" s="3">
        <v>60901</v>
      </c>
    </row>
    <row r="455" spans="1:5" ht="13.8" x14ac:dyDescent="0.3">
      <c r="A455" s="3">
        <v>61001</v>
      </c>
      <c r="B455" s="3" t="s">
        <v>1066</v>
      </c>
      <c r="C455" s="3"/>
      <c r="D455" s="3" t="s">
        <v>1066</v>
      </c>
      <c r="E455" s="3">
        <v>61001</v>
      </c>
    </row>
    <row r="456" spans="1:5" ht="13.8" x14ac:dyDescent="0.3">
      <c r="A456" s="3">
        <v>61002</v>
      </c>
      <c r="B456" s="3" t="s">
        <v>1126</v>
      </c>
      <c r="C456" s="3"/>
      <c r="D456" s="3" t="s">
        <v>1126</v>
      </c>
      <c r="E456" s="3">
        <v>61002</v>
      </c>
    </row>
    <row r="457" spans="1:5" ht="13.8" x14ac:dyDescent="0.3">
      <c r="A457" s="3">
        <v>61003</v>
      </c>
      <c r="B457" s="3" t="s">
        <v>1188</v>
      </c>
      <c r="C457" s="3"/>
      <c r="D457" s="3" t="s">
        <v>1188</v>
      </c>
      <c r="E457" s="3">
        <v>61003</v>
      </c>
    </row>
    <row r="458" spans="1:5" ht="13.8" x14ac:dyDescent="0.3">
      <c r="A458" s="3">
        <v>61004</v>
      </c>
      <c r="B458" s="3" t="s">
        <v>1239</v>
      </c>
      <c r="C458" s="3"/>
      <c r="D458" s="3" t="s">
        <v>1239</v>
      </c>
      <c r="E458" s="3">
        <v>61004</v>
      </c>
    </row>
    <row r="459" spans="1:5" ht="13.8" x14ac:dyDescent="0.3">
      <c r="A459" s="3">
        <v>61101</v>
      </c>
      <c r="B459" s="3" t="s">
        <v>1070</v>
      </c>
      <c r="C459" s="3"/>
      <c r="D459" s="3" t="s">
        <v>1070</v>
      </c>
      <c r="E459" s="3">
        <v>61101</v>
      </c>
    </row>
    <row r="460" spans="1:5" ht="13.8" x14ac:dyDescent="0.3">
      <c r="A460" s="3">
        <v>61102</v>
      </c>
      <c r="B460" s="3" t="s">
        <v>1130</v>
      </c>
      <c r="C460" s="3"/>
      <c r="D460" s="3" t="s">
        <v>1130</v>
      </c>
      <c r="E460" s="3">
        <v>61102</v>
      </c>
    </row>
    <row r="461" spans="1:5" ht="13.8" x14ac:dyDescent="0.3">
      <c r="A461" s="3">
        <v>61103</v>
      </c>
      <c r="B461" s="3" t="s">
        <v>1530</v>
      </c>
      <c r="C461" s="3"/>
      <c r="D461" s="3" t="s">
        <v>1530</v>
      </c>
      <c r="E461" s="3">
        <v>61103</v>
      </c>
    </row>
    <row r="462" spans="1:5" ht="13.8" x14ac:dyDescent="0.3">
      <c r="A462" s="3">
        <v>61201</v>
      </c>
      <c r="B462" s="3" t="s">
        <v>1531</v>
      </c>
      <c r="C462" s="3"/>
      <c r="D462" s="3" t="s">
        <v>1531</v>
      </c>
      <c r="E462" s="3">
        <v>61201</v>
      </c>
    </row>
    <row r="463" spans="1:5" ht="13.8" x14ac:dyDescent="0.3">
      <c r="A463" s="3">
        <v>61301</v>
      </c>
      <c r="B463" s="3" t="s">
        <v>1532</v>
      </c>
      <c r="C463" s="3"/>
      <c r="D463" s="3" t="s">
        <v>1532</v>
      </c>
      <c r="E463" s="3">
        <v>61301</v>
      </c>
    </row>
    <row r="464" spans="1:5" ht="13.8" x14ac:dyDescent="0.3">
      <c r="A464" s="3">
        <v>70101</v>
      </c>
      <c r="B464" s="3" t="s">
        <v>1012</v>
      </c>
      <c r="C464" s="3"/>
      <c r="D464" s="3" t="s">
        <v>1012</v>
      </c>
      <c r="E464" s="3">
        <v>70101</v>
      </c>
    </row>
    <row r="465" spans="1:5" ht="13.8" x14ac:dyDescent="0.3">
      <c r="A465" s="3">
        <v>70102</v>
      </c>
      <c r="B465" s="3" t="s">
        <v>1079</v>
      </c>
      <c r="C465" s="3"/>
      <c r="D465" s="3" t="s">
        <v>1079</v>
      </c>
      <c r="E465" s="3">
        <v>70102</v>
      </c>
    </row>
    <row r="466" spans="1:5" ht="13.8" x14ac:dyDescent="0.3">
      <c r="A466" s="3">
        <v>70103</v>
      </c>
      <c r="B466" s="3" t="s">
        <v>1139</v>
      </c>
      <c r="C466" s="3"/>
      <c r="D466" s="3" t="s">
        <v>1139</v>
      </c>
      <c r="E466" s="3">
        <v>70103</v>
      </c>
    </row>
    <row r="467" spans="1:5" ht="13.8" x14ac:dyDescent="0.3">
      <c r="A467" s="3">
        <v>70104</v>
      </c>
      <c r="B467" s="3" t="s">
        <v>1198</v>
      </c>
      <c r="C467" s="3"/>
      <c r="D467" s="3" t="s">
        <v>1198</v>
      </c>
      <c r="E467" s="3">
        <v>70104</v>
      </c>
    </row>
    <row r="468" spans="1:5" ht="13.8" x14ac:dyDescent="0.3">
      <c r="A468" s="3">
        <v>70201</v>
      </c>
      <c r="B468" s="3" t="s">
        <v>1019</v>
      </c>
      <c r="C468" s="3"/>
      <c r="D468" s="3" t="s">
        <v>1019</v>
      </c>
      <c r="E468" s="3">
        <v>70201</v>
      </c>
    </row>
    <row r="469" spans="1:5" ht="13.8" x14ac:dyDescent="0.3">
      <c r="A469" s="3">
        <v>70202</v>
      </c>
      <c r="B469" s="3" t="s">
        <v>1086</v>
      </c>
      <c r="C469" s="3"/>
      <c r="D469" s="3" t="s">
        <v>1086</v>
      </c>
      <c r="E469" s="3">
        <v>70202</v>
      </c>
    </row>
    <row r="470" spans="1:5" ht="13.8" x14ac:dyDescent="0.3">
      <c r="A470" s="3">
        <v>70203</v>
      </c>
      <c r="B470" s="3" t="s">
        <v>1533</v>
      </c>
      <c r="C470" s="3"/>
      <c r="D470" s="3" t="s">
        <v>1533</v>
      </c>
      <c r="E470" s="3">
        <v>70203</v>
      </c>
    </row>
    <row r="471" spans="1:5" ht="13.8" x14ac:dyDescent="0.3">
      <c r="A471" s="3">
        <v>70204</v>
      </c>
      <c r="B471" s="3" t="s">
        <v>1202</v>
      </c>
      <c r="C471" s="3"/>
      <c r="D471" s="3" t="s">
        <v>1202</v>
      </c>
      <c r="E471" s="3">
        <v>70204</v>
      </c>
    </row>
    <row r="472" spans="1:5" ht="13.8" x14ac:dyDescent="0.3">
      <c r="A472" s="3">
        <v>70205</v>
      </c>
      <c r="B472" s="3" t="s">
        <v>1255</v>
      </c>
      <c r="C472" s="3"/>
      <c r="D472" s="3" t="s">
        <v>1255</v>
      </c>
      <c r="E472" s="3">
        <v>70205</v>
      </c>
    </row>
    <row r="473" spans="1:5" ht="13.8" x14ac:dyDescent="0.3">
      <c r="A473" s="3">
        <v>70206</v>
      </c>
      <c r="B473" s="3" t="s">
        <v>1295</v>
      </c>
      <c r="C473" s="3"/>
      <c r="D473" s="3" t="s">
        <v>1295</v>
      </c>
      <c r="E473" s="3">
        <v>70206</v>
      </c>
    </row>
    <row r="474" spans="1:5" ht="13.8" x14ac:dyDescent="0.3">
      <c r="A474" s="3">
        <v>70207</v>
      </c>
      <c r="B474" s="3" t="s">
        <v>1590</v>
      </c>
      <c r="C474" s="3"/>
      <c r="D474" s="3" t="s">
        <v>1590</v>
      </c>
      <c r="E474" s="3">
        <v>70207</v>
      </c>
    </row>
    <row r="475" spans="1:5" ht="13.8" x14ac:dyDescent="0.3">
      <c r="A475" s="3">
        <v>70301</v>
      </c>
      <c r="B475" s="3" t="s">
        <v>1026</v>
      </c>
      <c r="C475" s="3"/>
      <c r="D475" s="3" t="s">
        <v>1026</v>
      </c>
      <c r="E475" s="3">
        <v>70301</v>
      </c>
    </row>
    <row r="476" spans="1:5" ht="13.8" x14ac:dyDescent="0.3">
      <c r="A476" s="3">
        <v>70302</v>
      </c>
      <c r="B476" s="3" t="s">
        <v>1093</v>
      </c>
      <c r="C476" s="3"/>
      <c r="D476" s="3" t="s">
        <v>1093</v>
      </c>
      <c r="E476" s="3">
        <v>70302</v>
      </c>
    </row>
    <row r="477" spans="1:5" ht="13.8" x14ac:dyDescent="0.3">
      <c r="A477" s="3">
        <v>70303</v>
      </c>
      <c r="B477" s="3" t="s">
        <v>1152</v>
      </c>
      <c r="C477" s="3"/>
      <c r="D477" s="3" t="s">
        <v>1152</v>
      </c>
      <c r="E477" s="3">
        <v>70303</v>
      </c>
    </row>
    <row r="478" spans="1:5" ht="13.8" x14ac:dyDescent="0.3">
      <c r="A478" s="3">
        <v>70304</v>
      </c>
      <c r="B478" s="3" t="s">
        <v>1209</v>
      </c>
      <c r="C478" s="3"/>
      <c r="D478" s="3" t="s">
        <v>1209</v>
      </c>
      <c r="E478" s="3">
        <v>70304</v>
      </c>
    </row>
    <row r="479" spans="1:5" ht="13.8" x14ac:dyDescent="0.3">
      <c r="A479" s="3">
        <v>70305</v>
      </c>
      <c r="B479" s="3" t="s">
        <v>1534</v>
      </c>
      <c r="C479" s="3"/>
      <c r="D479" s="3" t="s">
        <v>1534</v>
      </c>
      <c r="E479" s="3">
        <v>70305</v>
      </c>
    </row>
    <row r="480" spans="1:5" ht="13.8" x14ac:dyDescent="0.3">
      <c r="A480" s="3">
        <v>70306</v>
      </c>
      <c r="B480" s="3" t="s">
        <v>1299</v>
      </c>
      <c r="C480" s="3"/>
      <c r="D480" s="3" t="s">
        <v>1299</v>
      </c>
      <c r="E480" s="3">
        <v>70306</v>
      </c>
    </row>
    <row r="481" spans="1:5" ht="13.8" x14ac:dyDescent="0.3">
      <c r="A481" s="3">
        <v>70307</v>
      </c>
      <c r="B481" s="3" t="s">
        <v>1325</v>
      </c>
      <c r="C481" s="3"/>
      <c r="D481" s="3" t="s">
        <v>1325</v>
      </c>
      <c r="E481" s="3">
        <v>70307</v>
      </c>
    </row>
    <row r="482" spans="1:5" ht="13.8" x14ac:dyDescent="0.3">
      <c r="A482" s="3">
        <v>70401</v>
      </c>
      <c r="B482" s="3" t="s">
        <v>1033</v>
      </c>
      <c r="C482" s="3"/>
      <c r="D482" s="3" t="s">
        <v>1033</v>
      </c>
      <c r="E482" s="3">
        <v>70401</v>
      </c>
    </row>
    <row r="483" spans="1:5" ht="13.8" x14ac:dyDescent="0.3">
      <c r="A483" s="3">
        <v>70402</v>
      </c>
      <c r="B483" s="3" t="s">
        <v>1098</v>
      </c>
      <c r="C483" s="3"/>
      <c r="D483" s="3" t="s">
        <v>1098</v>
      </c>
      <c r="E483" s="3">
        <v>70402</v>
      </c>
    </row>
    <row r="484" spans="1:5" ht="13.8" x14ac:dyDescent="0.3">
      <c r="A484" s="3">
        <v>70403</v>
      </c>
      <c r="B484" s="3" t="s">
        <v>1159</v>
      </c>
      <c r="C484" s="3"/>
      <c r="D484" s="3" t="s">
        <v>1159</v>
      </c>
      <c r="E484" s="3">
        <v>70403</v>
      </c>
    </row>
    <row r="485" spans="1:5" ht="13.8" x14ac:dyDescent="0.3">
      <c r="A485" s="3">
        <v>70404</v>
      </c>
      <c r="B485" s="3" t="s">
        <v>1214</v>
      </c>
      <c r="C485" s="3"/>
      <c r="D485" s="3" t="s">
        <v>1214</v>
      </c>
      <c r="E485" s="3">
        <v>70404</v>
      </c>
    </row>
    <row r="486" spans="1:5" ht="13.8" x14ac:dyDescent="0.3">
      <c r="A486" s="3">
        <v>70501</v>
      </c>
      <c r="B486" s="3" t="s">
        <v>1040</v>
      </c>
      <c r="C486" s="3"/>
      <c r="D486" s="3" t="s">
        <v>1040</v>
      </c>
      <c r="E486" s="3">
        <v>70501</v>
      </c>
    </row>
    <row r="487" spans="1:5" ht="13.8" x14ac:dyDescent="0.3">
      <c r="A487" s="3">
        <v>70502</v>
      </c>
      <c r="B487" s="3" t="s">
        <v>1105</v>
      </c>
      <c r="C487" s="3"/>
      <c r="D487" s="3" t="s">
        <v>1105</v>
      </c>
      <c r="E487" s="3">
        <v>70502</v>
      </c>
    </row>
    <row r="488" spans="1:5" ht="13.8" x14ac:dyDescent="0.3">
      <c r="A488" s="3">
        <v>70503</v>
      </c>
      <c r="B488" s="3" t="s">
        <v>1166</v>
      </c>
      <c r="C488" s="3"/>
      <c r="D488" s="3" t="s">
        <v>1166</v>
      </c>
      <c r="E488" s="3">
        <v>70503</v>
      </c>
    </row>
    <row r="489" spans="1:5" ht="13.8" x14ac:dyDescent="0.3">
      <c r="A489" s="3">
        <v>70601</v>
      </c>
      <c r="B489" s="3" t="s">
        <v>1046</v>
      </c>
      <c r="C489" s="3"/>
      <c r="D489" s="3" t="s">
        <v>1046</v>
      </c>
      <c r="E489" s="3">
        <v>70601</v>
      </c>
    </row>
    <row r="490" spans="1:5" ht="13.8" x14ac:dyDescent="0.3">
      <c r="A490" s="3">
        <v>70602</v>
      </c>
      <c r="B490" s="3" t="s">
        <v>1111</v>
      </c>
      <c r="C490" s="3"/>
      <c r="D490" s="3" t="s">
        <v>1111</v>
      </c>
      <c r="E490" s="3">
        <v>70602</v>
      </c>
    </row>
    <row r="491" spans="1:5" ht="13.8" x14ac:dyDescent="0.3">
      <c r="A491" s="3">
        <v>70603</v>
      </c>
      <c r="B491" s="3" t="s">
        <v>1172</v>
      </c>
      <c r="C491" s="3"/>
      <c r="D491" s="3" t="s">
        <v>1172</v>
      </c>
      <c r="E491" s="3">
        <v>70603</v>
      </c>
    </row>
    <row r="492" spans="1:5" ht="13.8" x14ac:dyDescent="0.3">
      <c r="A492" s="3">
        <v>70604</v>
      </c>
      <c r="B492" s="3" t="s">
        <v>1223</v>
      </c>
      <c r="C492" s="3"/>
      <c r="D492" s="3" t="s">
        <v>1223</v>
      </c>
      <c r="E492" s="3">
        <v>70604</v>
      </c>
    </row>
    <row r="493" spans="1:5" ht="13.8" x14ac:dyDescent="0.3">
      <c r="A493" s="4">
        <v>70605</v>
      </c>
      <c r="B493" s="3" t="s">
        <v>1271</v>
      </c>
      <c r="C493" s="3"/>
      <c r="D493" s="3" t="s">
        <v>1271</v>
      </c>
      <c r="E493" s="4">
        <v>70605</v>
      </c>
    </row>
  </sheetData>
  <sheetProtection algorithmName="SHA-512" hashValue="0AgDKfKhC7b33bmH3Qf+8fS+P1TRCSXSuksklYCo+mVI0YhgVFKsswDio4t9DzaKf2AAeYOjjF89M2IofZMhUw==" saltValue="YjG6XoO6v0tuO9yif7D0wg==" spinCount="100000" sheet="1" objects="1" scenarios="1" sort="0" autoFilter="0" pivotTables="0"/>
  <pageMargins left="0.25" right="0.25" top="0.16" bottom="0.17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6">
    <tabColor theme="7" tint="0.79998168889431442"/>
    <pageSetUpPr fitToPage="1"/>
  </sheetPr>
  <dimension ref="B1:J40"/>
  <sheetViews>
    <sheetView showGridLines="0" zoomScale="90" zoomScaleNormal="90" workbookViewId="0"/>
  </sheetViews>
  <sheetFormatPr baseColWidth="10" defaultColWidth="11.44140625" defaultRowHeight="14.4" x14ac:dyDescent="0.3"/>
  <cols>
    <col min="1" max="1" width="11.44140625" style="10"/>
    <col min="2" max="2" width="4.88671875" style="302" hidden="1" customWidth="1"/>
    <col min="3" max="3" width="51.109375" style="10" customWidth="1"/>
    <col min="4" max="4" width="6.88671875" style="10" customWidth="1"/>
    <col min="5" max="7" width="13" style="10" customWidth="1"/>
    <col min="8" max="8" width="2.5546875" style="10" customWidth="1"/>
    <col min="9" max="10" width="15.21875" style="10" customWidth="1"/>
    <col min="11" max="16384" width="11.44140625" style="10"/>
  </cols>
  <sheetData>
    <row r="1" spans="2:10" ht="18.600000000000001" x14ac:dyDescent="0.4">
      <c r="B1" s="130">
        <v>1</v>
      </c>
      <c r="C1" s="48" t="s">
        <v>152</v>
      </c>
      <c r="D1" s="48"/>
      <c r="E1" s="49"/>
      <c r="F1" s="49"/>
      <c r="G1" s="49"/>
    </row>
    <row r="2" spans="2:10" ht="18.600000000000001" x14ac:dyDescent="0.3">
      <c r="B2" s="130">
        <v>2</v>
      </c>
      <c r="C2" s="8" t="s">
        <v>643</v>
      </c>
      <c r="D2" s="8"/>
      <c r="E2" s="49"/>
      <c r="F2" s="49"/>
      <c r="G2" s="49"/>
    </row>
    <row r="3" spans="2:10" ht="19.2" thickBot="1" x14ac:dyDescent="0.35">
      <c r="B3" s="130">
        <v>3</v>
      </c>
      <c r="C3" s="307" t="s">
        <v>2308</v>
      </c>
      <c r="D3" s="8"/>
      <c r="E3" s="301"/>
      <c r="F3" s="49"/>
      <c r="G3" s="49"/>
      <c r="H3" s="49"/>
    </row>
    <row r="4" spans="2:10" ht="30" customHeight="1" thickTop="1" thickBot="1" x14ac:dyDescent="0.35">
      <c r="B4" s="130">
        <v>4</v>
      </c>
      <c r="C4" s="14" t="s">
        <v>120</v>
      </c>
      <c r="D4" s="50"/>
      <c r="E4" s="51" t="s">
        <v>0</v>
      </c>
      <c r="F4" s="52" t="s">
        <v>74</v>
      </c>
      <c r="G4" s="18" t="s">
        <v>75</v>
      </c>
    </row>
    <row r="5" spans="2:10" ht="19.5" customHeight="1" thickTop="1" thickBot="1" x14ac:dyDescent="0.4">
      <c r="B5" s="130">
        <v>5</v>
      </c>
      <c r="C5" s="53" t="s">
        <v>151</v>
      </c>
      <c r="D5" s="303" t="str">
        <f>IF(AND(E5&gt;0,'CUADRO 5'!F6=0),"|**|","")</f>
        <v/>
      </c>
      <c r="E5" s="54">
        <f t="shared" ref="E5" si="0">+F5+G5</f>
        <v>0</v>
      </c>
      <c r="F5" s="55">
        <f>F6+F17+F28</f>
        <v>0</v>
      </c>
      <c r="G5" s="56">
        <f>G6+G17+G28</f>
        <v>0</v>
      </c>
      <c r="I5" s="71" t="str">
        <f>IF(D5="|**|","|**| = El Cuadro 5 no tiene información.","")</f>
        <v/>
      </c>
      <c r="J5" s="72"/>
    </row>
    <row r="6" spans="2:10" ht="19.5" customHeight="1" x14ac:dyDescent="0.3">
      <c r="B6" s="130">
        <v>6</v>
      </c>
      <c r="C6" s="37" t="s">
        <v>127</v>
      </c>
      <c r="D6" s="57" t="str">
        <f>IF(OR('CUADRO 5'!F7&gt;E6,'CUADRO 5'!G7&gt;F6,'CUADRO 5'!H7&gt;G6),"*","")</f>
        <v/>
      </c>
      <c r="E6" s="39">
        <f t="shared" ref="E6" si="1">+F6+G6</f>
        <v>0</v>
      </c>
      <c r="F6" s="29">
        <f>SUM(F7:F16)</f>
        <v>0</v>
      </c>
      <c r="G6" s="58">
        <f>SUM(G7:G16)</f>
        <v>0</v>
      </c>
    </row>
    <row r="7" spans="2:10" ht="19.5" customHeight="1" x14ac:dyDescent="0.3">
      <c r="B7" s="130">
        <v>7</v>
      </c>
      <c r="C7" s="338" t="s">
        <v>137</v>
      </c>
      <c r="D7" s="59"/>
      <c r="E7" s="34">
        <f t="shared" ref="E7:E19" si="2">+F7+G7</f>
        <v>0</v>
      </c>
      <c r="F7" s="264"/>
      <c r="G7" s="265"/>
    </row>
    <row r="8" spans="2:10" ht="19.5" customHeight="1" x14ac:dyDescent="0.3">
      <c r="B8" s="130">
        <v>8</v>
      </c>
      <c r="C8" s="338" t="s">
        <v>138</v>
      </c>
      <c r="D8" s="60"/>
      <c r="E8" s="34">
        <f t="shared" si="2"/>
        <v>0</v>
      </c>
      <c r="F8" s="264"/>
      <c r="G8" s="265"/>
      <c r="I8" s="388" t="str">
        <f>IF(OR(D6=",*",D17="*",D28="*"),"* = Los datos del Cuadro 5 son mayores a los reportados en este Cuadro. Recuerde, los datos de este Cuadro pueden ser mayores, en caso de que una persona desempeñe más de un cargo, sino, deben ser iguales a los datos indicados en el Cuadro 5.","")</f>
        <v/>
      </c>
      <c r="J8" s="388"/>
    </row>
    <row r="9" spans="2:10" ht="19.5" customHeight="1" x14ac:dyDescent="0.3">
      <c r="B9" s="130">
        <v>9</v>
      </c>
      <c r="C9" s="338" t="s">
        <v>128</v>
      </c>
      <c r="D9" s="60"/>
      <c r="E9" s="34">
        <f t="shared" si="2"/>
        <v>0</v>
      </c>
      <c r="F9" s="264"/>
      <c r="G9" s="265"/>
      <c r="I9" s="388"/>
      <c r="J9" s="388"/>
    </row>
    <row r="10" spans="2:10" ht="19.5" customHeight="1" x14ac:dyDescent="0.3">
      <c r="B10" s="130">
        <v>10</v>
      </c>
      <c r="C10" s="338" t="s">
        <v>139</v>
      </c>
      <c r="D10" s="60"/>
      <c r="E10" s="34">
        <f t="shared" si="2"/>
        <v>0</v>
      </c>
      <c r="F10" s="264"/>
      <c r="G10" s="265"/>
      <c r="I10" s="388"/>
      <c r="J10" s="388"/>
    </row>
    <row r="11" spans="2:10" ht="19.5" customHeight="1" x14ac:dyDescent="0.3">
      <c r="B11" s="130">
        <v>11</v>
      </c>
      <c r="C11" s="338" t="s">
        <v>2875</v>
      </c>
      <c r="D11" s="60"/>
      <c r="E11" s="34">
        <f t="shared" si="2"/>
        <v>0</v>
      </c>
      <c r="F11" s="264"/>
      <c r="G11" s="265"/>
      <c r="I11" s="388"/>
      <c r="J11" s="388"/>
    </row>
    <row r="12" spans="2:10" ht="19.5" customHeight="1" x14ac:dyDescent="0.3">
      <c r="B12" s="130">
        <v>12</v>
      </c>
      <c r="C12" s="338" t="s">
        <v>130</v>
      </c>
      <c r="D12" s="60"/>
      <c r="E12" s="34">
        <f t="shared" si="2"/>
        <v>0</v>
      </c>
      <c r="F12" s="264"/>
      <c r="G12" s="265"/>
      <c r="I12" s="388"/>
      <c r="J12" s="388"/>
    </row>
    <row r="13" spans="2:10" ht="19.5" customHeight="1" x14ac:dyDescent="0.3">
      <c r="B13" s="130">
        <v>13</v>
      </c>
      <c r="C13" s="338" t="s">
        <v>131</v>
      </c>
      <c r="D13" s="60"/>
      <c r="E13" s="34">
        <f t="shared" si="2"/>
        <v>0</v>
      </c>
      <c r="F13" s="264"/>
      <c r="G13" s="265"/>
      <c r="I13" s="388"/>
      <c r="J13" s="388"/>
    </row>
    <row r="14" spans="2:10" ht="19.5" customHeight="1" x14ac:dyDescent="0.3">
      <c r="B14" s="130">
        <v>14</v>
      </c>
      <c r="C14" s="338" t="s">
        <v>641</v>
      </c>
      <c r="D14" s="60"/>
      <c r="E14" s="34">
        <f t="shared" si="2"/>
        <v>0</v>
      </c>
      <c r="F14" s="264"/>
      <c r="G14" s="265"/>
      <c r="I14" s="388"/>
      <c r="J14" s="388"/>
    </row>
    <row r="15" spans="2:10" ht="19.5" customHeight="1" x14ac:dyDescent="0.3">
      <c r="B15" s="130">
        <v>15</v>
      </c>
      <c r="C15" s="336" t="s">
        <v>646</v>
      </c>
      <c r="D15" s="61"/>
      <c r="E15" s="34">
        <f t="shared" si="2"/>
        <v>0</v>
      </c>
      <c r="F15" s="264"/>
      <c r="G15" s="265"/>
      <c r="I15" s="388"/>
      <c r="J15" s="388"/>
    </row>
    <row r="16" spans="2:10" ht="19.5" customHeight="1" x14ac:dyDescent="0.3">
      <c r="B16" s="130">
        <v>16</v>
      </c>
      <c r="C16" s="337" t="s">
        <v>132</v>
      </c>
      <c r="D16" s="62"/>
      <c r="E16" s="36">
        <f t="shared" si="2"/>
        <v>0</v>
      </c>
      <c r="F16" s="246"/>
      <c r="G16" s="266"/>
    </row>
    <row r="17" spans="2:7" ht="19.5" customHeight="1" x14ac:dyDescent="0.3">
      <c r="B17" s="130">
        <v>17</v>
      </c>
      <c r="C17" s="37" t="s">
        <v>133</v>
      </c>
      <c r="D17" s="63" t="str">
        <f>IF(OR('CUADRO 5'!F8&gt;E17,'CUADRO 5'!G8&gt;F17,'CUADRO 5'!H8&gt;G17),"*","")</f>
        <v/>
      </c>
      <c r="E17" s="39">
        <f t="shared" si="2"/>
        <v>0</v>
      </c>
      <c r="F17" s="29">
        <f>SUM(F18:F19,F20:F27)</f>
        <v>0</v>
      </c>
      <c r="G17" s="58">
        <f>SUM(G18:G19,G20:G27)</f>
        <v>0</v>
      </c>
    </row>
    <row r="18" spans="2:7" ht="19.5" customHeight="1" x14ac:dyDescent="0.3">
      <c r="B18" s="130">
        <v>18</v>
      </c>
      <c r="C18" s="336" t="s">
        <v>134</v>
      </c>
      <c r="D18" s="60"/>
      <c r="E18" s="34">
        <f t="shared" si="2"/>
        <v>0</v>
      </c>
      <c r="F18" s="264"/>
      <c r="G18" s="265"/>
    </row>
    <row r="19" spans="2:7" ht="19.5" customHeight="1" x14ac:dyDescent="0.3">
      <c r="B19" s="130">
        <v>19</v>
      </c>
      <c r="C19" s="338" t="s">
        <v>77</v>
      </c>
      <c r="D19" s="64"/>
      <c r="E19" s="34">
        <f t="shared" si="2"/>
        <v>0</v>
      </c>
      <c r="F19" s="264"/>
      <c r="G19" s="265"/>
    </row>
    <row r="20" spans="2:7" ht="19.5" customHeight="1" x14ac:dyDescent="0.3">
      <c r="B20" s="130">
        <v>20</v>
      </c>
      <c r="C20" s="338" t="s">
        <v>78</v>
      </c>
      <c r="D20" s="64"/>
      <c r="E20" s="34">
        <f>+F20+G20</f>
        <v>0</v>
      </c>
      <c r="F20" s="264"/>
      <c r="G20" s="265"/>
    </row>
    <row r="21" spans="2:7" ht="19.5" customHeight="1" x14ac:dyDescent="0.3">
      <c r="B21" s="130">
        <v>21</v>
      </c>
      <c r="C21" s="338" t="s">
        <v>951</v>
      </c>
      <c r="D21" s="64"/>
      <c r="E21" s="34">
        <f>+F21+G21</f>
        <v>0</v>
      </c>
      <c r="F21" s="264"/>
      <c r="G21" s="265"/>
    </row>
    <row r="22" spans="2:7" ht="19.5" customHeight="1" x14ac:dyDescent="0.3">
      <c r="B22" s="130">
        <v>22</v>
      </c>
      <c r="C22" s="336" t="s">
        <v>121</v>
      </c>
      <c r="D22" s="60"/>
      <c r="E22" s="34">
        <f>+F22+G22</f>
        <v>0</v>
      </c>
      <c r="F22" s="264"/>
      <c r="G22" s="265"/>
    </row>
    <row r="23" spans="2:7" ht="19.5" customHeight="1" x14ac:dyDescent="0.3">
      <c r="B23" s="130">
        <v>23</v>
      </c>
      <c r="C23" s="336" t="s">
        <v>122</v>
      </c>
      <c r="D23" s="60"/>
      <c r="E23" s="34">
        <f t="shared" ref="E23:E34" si="3">+F23+G23</f>
        <v>0</v>
      </c>
      <c r="F23" s="264"/>
      <c r="G23" s="265"/>
    </row>
    <row r="24" spans="2:7" ht="19.5" customHeight="1" x14ac:dyDescent="0.3">
      <c r="B24" s="130">
        <v>24</v>
      </c>
      <c r="C24" s="336" t="s">
        <v>123</v>
      </c>
      <c r="D24" s="60"/>
      <c r="E24" s="34">
        <f t="shared" si="3"/>
        <v>0</v>
      </c>
      <c r="F24" s="264"/>
      <c r="G24" s="265"/>
    </row>
    <row r="25" spans="2:7" ht="19.5" customHeight="1" x14ac:dyDescent="0.3">
      <c r="B25" s="130">
        <v>25</v>
      </c>
      <c r="C25" s="336" t="s">
        <v>124</v>
      </c>
      <c r="D25" s="60"/>
      <c r="E25" s="34">
        <f t="shared" si="3"/>
        <v>0</v>
      </c>
      <c r="F25" s="264"/>
      <c r="G25" s="265"/>
    </row>
    <row r="26" spans="2:7" ht="19.5" customHeight="1" x14ac:dyDescent="0.3">
      <c r="B26" s="130">
        <v>26</v>
      </c>
      <c r="C26" s="336" t="s">
        <v>647</v>
      </c>
      <c r="D26" s="60"/>
      <c r="E26" s="34">
        <f t="shared" si="3"/>
        <v>0</v>
      </c>
      <c r="F26" s="264"/>
      <c r="G26" s="265"/>
    </row>
    <row r="27" spans="2:7" ht="19.5" customHeight="1" x14ac:dyDescent="0.3">
      <c r="B27" s="130">
        <v>27</v>
      </c>
      <c r="C27" s="337" t="s">
        <v>125</v>
      </c>
      <c r="D27" s="65"/>
      <c r="E27" s="36">
        <f t="shared" si="3"/>
        <v>0</v>
      </c>
      <c r="F27" s="246"/>
      <c r="G27" s="266"/>
    </row>
    <row r="28" spans="2:7" ht="19.5" customHeight="1" x14ac:dyDescent="0.3">
      <c r="B28" s="130">
        <v>28</v>
      </c>
      <c r="C28" s="66" t="s">
        <v>126</v>
      </c>
      <c r="D28" s="63" t="str">
        <f>IF(OR('CUADRO 5'!F9&gt;E28,'CUADRO 5'!G9&gt;F28,'CUADRO 5'!H9&gt;G28),"*","")</f>
        <v/>
      </c>
      <c r="E28" s="67">
        <f t="shared" si="3"/>
        <v>0</v>
      </c>
      <c r="F28" s="68">
        <f>SUM(F29:F34)</f>
        <v>0</v>
      </c>
      <c r="G28" s="69">
        <f>SUM(G29:G34)</f>
        <v>0</v>
      </c>
    </row>
    <row r="29" spans="2:7" ht="19.5" customHeight="1" x14ac:dyDescent="0.3">
      <c r="B29" s="130">
        <v>29</v>
      </c>
      <c r="C29" s="336" t="s">
        <v>2877</v>
      </c>
      <c r="D29" s="64"/>
      <c r="E29" s="34">
        <f t="shared" si="3"/>
        <v>0</v>
      </c>
      <c r="F29" s="264"/>
      <c r="G29" s="265"/>
    </row>
    <row r="30" spans="2:7" ht="19.5" customHeight="1" x14ac:dyDescent="0.3">
      <c r="B30" s="130">
        <v>30</v>
      </c>
      <c r="C30" s="336" t="s">
        <v>129</v>
      </c>
      <c r="D30" s="64"/>
      <c r="E30" s="34">
        <f t="shared" si="3"/>
        <v>0</v>
      </c>
      <c r="F30" s="264"/>
      <c r="G30" s="265"/>
    </row>
    <row r="31" spans="2:7" ht="19.5" customHeight="1" x14ac:dyDescent="0.3">
      <c r="B31" s="130">
        <v>31</v>
      </c>
      <c r="C31" s="336" t="s">
        <v>81</v>
      </c>
      <c r="D31" s="64"/>
      <c r="E31" s="34">
        <f t="shared" si="3"/>
        <v>0</v>
      </c>
      <c r="F31" s="264"/>
      <c r="G31" s="265"/>
    </row>
    <row r="32" spans="2:7" ht="19.5" customHeight="1" x14ac:dyDescent="0.3">
      <c r="B32" s="130">
        <v>32</v>
      </c>
      <c r="C32" s="338" t="s">
        <v>953</v>
      </c>
      <c r="D32" s="64"/>
      <c r="E32" s="34">
        <f t="shared" si="3"/>
        <v>0</v>
      </c>
      <c r="F32" s="264"/>
      <c r="G32" s="265"/>
    </row>
    <row r="33" spans="2:7" ht="19.5" customHeight="1" x14ac:dyDescent="0.3">
      <c r="B33" s="130">
        <v>33</v>
      </c>
      <c r="C33" s="338" t="s">
        <v>954</v>
      </c>
      <c r="D33" s="64"/>
      <c r="E33" s="34">
        <f t="shared" si="3"/>
        <v>0</v>
      </c>
      <c r="F33" s="264"/>
      <c r="G33" s="265"/>
    </row>
    <row r="34" spans="2:7" ht="19.5" customHeight="1" thickBot="1" x14ac:dyDescent="0.35">
      <c r="B34" s="130">
        <v>34</v>
      </c>
      <c r="C34" s="339" t="s">
        <v>135</v>
      </c>
      <c r="D34" s="70"/>
      <c r="E34" s="42">
        <f t="shared" si="3"/>
        <v>0</v>
      </c>
      <c r="F34" s="267"/>
      <c r="G34" s="268"/>
    </row>
    <row r="35" spans="2:7" ht="15" thickTop="1" x14ac:dyDescent="0.3">
      <c r="B35" s="130">
        <v>35</v>
      </c>
    </row>
    <row r="36" spans="2:7" ht="21" customHeight="1" x14ac:dyDescent="0.35">
      <c r="B36" s="130">
        <v>36</v>
      </c>
      <c r="C36" s="46" t="s">
        <v>112</v>
      </c>
      <c r="E36" s="47"/>
      <c r="F36" s="73"/>
      <c r="G36" s="73"/>
    </row>
    <row r="37" spans="2:7" ht="21" customHeight="1" x14ac:dyDescent="0.3">
      <c r="B37" s="130">
        <v>37</v>
      </c>
      <c r="C37" s="412"/>
      <c r="D37" s="413"/>
      <c r="E37" s="413"/>
      <c r="F37" s="413"/>
      <c r="G37" s="414"/>
    </row>
    <row r="38" spans="2:7" ht="21" customHeight="1" x14ac:dyDescent="0.3">
      <c r="C38" s="415"/>
      <c r="D38" s="416"/>
      <c r="E38" s="416"/>
      <c r="F38" s="416"/>
      <c r="G38" s="417"/>
    </row>
    <row r="39" spans="2:7" ht="21" customHeight="1" x14ac:dyDescent="0.3">
      <c r="C39" s="415"/>
      <c r="D39" s="416"/>
      <c r="E39" s="416"/>
      <c r="F39" s="416"/>
      <c r="G39" s="417"/>
    </row>
    <row r="40" spans="2:7" x14ac:dyDescent="0.3">
      <c r="C40" s="418"/>
      <c r="D40" s="419"/>
      <c r="E40" s="419"/>
      <c r="F40" s="419"/>
      <c r="G40" s="420"/>
    </row>
  </sheetData>
  <sheetProtection algorithmName="SHA-512" hashValue="Ck1MCdCJDvH51hcqXTFQw4Wzb6Ny/qOAXYnZo1tHXwJraWmGhBi/80Y9TlmfLlvbTwC9VsVXWNut9ab0wO3bog==" saltValue="4TORr7w8wyAJCQ7SN9nDLw==" spinCount="100000" sheet="1" objects="1" scenarios="1" sort="0" autoFilter="0" pivotTables="0"/>
  <mergeCells count="2">
    <mergeCell ref="C37:G40"/>
    <mergeCell ref="I8:J15"/>
  </mergeCells>
  <conditionalFormatting sqref="E5:G6 E7:E34 F17:G17 F28:G28">
    <cfRule type="cellIs" dxfId="2" priority="4" operator="equal">
      <formula>0</formula>
    </cfRule>
  </conditionalFormatting>
  <dataValidations count="1">
    <dataValidation type="whole" operator="greaterThanOrEqual" allowBlank="1" showInputMessage="1" showErrorMessage="1" sqref="E5:G34" xr:uid="{00000000-0002-0000-0800-000000000000}">
      <formula1>0</formula1>
    </dataValidation>
  </dataValidations>
  <printOptions horizontalCentered="1" verticalCentered="1"/>
  <pageMargins left="0.15748031496062992" right="0.15748031496062992" top="0.39370078740157483" bottom="0.39370078740157483" header="0.15748031496062992" footer="0.19685039370078741"/>
  <pageSetup scale="70" orientation="landscape" r:id="rId1"/>
  <headerFooter scaleWithDoc="0">
    <oddHeader>&amp;C&amp;G</oddHeader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7">
    <tabColor theme="7" tint="0.79998168889431442"/>
    <pageSetUpPr fitToPage="1"/>
  </sheetPr>
  <dimension ref="B1:M32"/>
  <sheetViews>
    <sheetView showGridLines="0" zoomScale="90" zoomScaleNormal="90" workbookViewId="0"/>
  </sheetViews>
  <sheetFormatPr baseColWidth="10" defaultColWidth="11.44140625" defaultRowHeight="14.4" x14ac:dyDescent="0.3"/>
  <cols>
    <col min="1" max="1" width="11.44140625" style="10"/>
    <col min="2" max="2" width="3" style="10" hidden="1" customWidth="1"/>
    <col min="3" max="3" width="48.6640625" style="10" customWidth="1"/>
    <col min="4" max="4" width="5.88671875" style="10" customWidth="1"/>
    <col min="5" max="13" width="9.33203125" style="10" customWidth="1"/>
    <col min="14" max="16384" width="11.44140625" style="10"/>
  </cols>
  <sheetData>
    <row r="1" spans="2:13" ht="18.600000000000001" x14ac:dyDescent="0.3">
      <c r="B1" s="7">
        <v>1</v>
      </c>
      <c r="C1" s="8" t="s">
        <v>642</v>
      </c>
      <c r="D1" s="9"/>
      <c r="E1" s="9"/>
      <c r="I1" s="11"/>
      <c r="J1" s="11"/>
      <c r="K1" s="11"/>
      <c r="L1" s="11"/>
      <c r="M1" s="11"/>
    </row>
    <row r="2" spans="2:13" ht="19.2" thickBot="1" x14ac:dyDescent="0.35">
      <c r="B2" s="7">
        <v>2</v>
      </c>
      <c r="C2" s="12" t="s">
        <v>644</v>
      </c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2:13" s="19" customFormat="1" ht="43.2" customHeight="1" thickTop="1" thickBot="1" x14ac:dyDescent="0.35">
      <c r="B3" s="7">
        <v>3</v>
      </c>
      <c r="C3" s="423" t="s">
        <v>120</v>
      </c>
      <c r="D3" s="424"/>
      <c r="E3" s="15" t="s">
        <v>0</v>
      </c>
      <c r="F3" s="16" t="s">
        <v>650</v>
      </c>
      <c r="G3" s="16" t="s">
        <v>651</v>
      </c>
      <c r="H3" s="16" t="s">
        <v>652</v>
      </c>
      <c r="I3" s="16" t="s">
        <v>653</v>
      </c>
      <c r="J3" s="16" t="s">
        <v>654</v>
      </c>
      <c r="K3" s="16" t="s">
        <v>655</v>
      </c>
      <c r="L3" s="17" t="s">
        <v>136</v>
      </c>
      <c r="M3" s="18" t="s">
        <v>135</v>
      </c>
    </row>
    <row r="4" spans="2:13" ht="24.75" customHeight="1" thickTop="1" thickBot="1" x14ac:dyDescent="0.35">
      <c r="B4" s="7">
        <v>4</v>
      </c>
      <c r="C4" s="20" t="s">
        <v>645</v>
      </c>
      <c r="D4" s="21"/>
      <c r="E4" s="22">
        <f t="shared" ref="E4:M4" si="0">+E5+E16</f>
        <v>0</v>
      </c>
      <c r="F4" s="23">
        <f t="shared" si="0"/>
        <v>0</v>
      </c>
      <c r="G4" s="24">
        <f t="shared" si="0"/>
        <v>0</v>
      </c>
      <c r="H4" s="24">
        <f t="shared" si="0"/>
        <v>0</v>
      </c>
      <c r="I4" s="24">
        <f t="shared" si="0"/>
        <v>0</v>
      </c>
      <c r="J4" s="23">
        <f t="shared" si="0"/>
        <v>0</v>
      </c>
      <c r="K4" s="24">
        <f t="shared" si="0"/>
        <v>0</v>
      </c>
      <c r="L4" s="23">
        <f t="shared" si="0"/>
        <v>0</v>
      </c>
      <c r="M4" s="25">
        <f t="shared" si="0"/>
        <v>0</v>
      </c>
    </row>
    <row r="5" spans="2:13" ht="22.5" customHeight="1" x14ac:dyDescent="0.3">
      <c r="B5" s="7">
        <v>5</v>
      </c>
      <c r="C5" s="26" t="s">
        <v>127</v>
      </c>
      <c r="D5" s="27"/>
      <c r="E5" s="28">
        <f t="shared" ref="E5:M5" si="1">SUM(E6:E15)</f>
        <v>0</v>
      </c>
      <c r="F5" s="29">
        <f t="shared" si="1"/>
        <v>0</v>
      </c>
      <c r="G5" s="30">
        <f t="shared" si="1"/>
        <v>0</v>
      </c>
      <c r="H5" s="30">
        <f t="shared" si="1"/>
        <v>0</v>
      </c>
      <c r="I5" s="30">
        <f t="shared" si="1"/>
        <v>0</v>
      </c>
      <c r="J5" s="29">
        <f t="shared" si="1"/>
        <v>0</v>
      </c>
      <c r="K5" s="30">
        <f t="shared" si="1"/>
        <v>0</v>
      </c>
      <c r="L5" s="31">
        <f t="shared" si="1"/>
        <v>0</v>
      </c>
      <c r="M5" s="32">
        <f t="shared" si="1"/>
        <v>0</v>
      </c>
    </row>
    <row r="6" spans="2:13" ht="22.5" customHeight="1" x14ac:dyDescent="0.3">
      <c r="B6" s="7">
        <v>6</v>
      </c>
      <c r="C6" s="336" t="s">
        <v>137</v>
      </c>
      <c r="D6" s="305" t="str">
        <f>IF(AND(E6=(F6+G6+H6+I6+J6+K6+L6+M6)),"","**")</f>
        <v/>
      </c>
      <c r="E6" s="34">
        <f>+'CUADRO 6'!E7</f>
        <v>0</v>
      </c>
      <c r="F6" s="264"/>
      <c r="G6" s="269"/>
      <c r="H6" s="269"/>
      <c r="I6" s="269"/>
      <c r="J6" s="264"/>
      <c r="K6" s="269"/>
      <c r="L6" s="264"/>
      <c r="M6" s="270"/>
    </row>
    <row r="7" spans="2:13" ht="22.5" customHeight="1" x14ac:dyDescent="0.3">
      <c r="B7" s="7">
        <v>7</v>
      </c>
      <c r="C7" s="336" t="s">
        <v>138</v>
      </c>
      <c r="D7" s="33" t="str">
        <f t="shared" ref="D7:D15" si="2">IF(AND(E7=(F7+G7+H7+I7+J7+K7+L7+M7)),"","**")</f>
        <v/>
      </c>
      <c r="E7" s="34">
        <f>+'CUADRO 6'!E8</f>
        <v>0</v>
      </c>
      <c r="F7" s="264"/>
      <c r="G7" s="271"/>
      <c r="H7" s="271"/>
      <c r="I7" s="271"/>
      <c r="J7" s="264"/>
      <c r="K7" s="271"/>
      <c r="L7" s="264"/>
      <c r="M7" s="270"/>
    </row>
    <row r="8" spans="2:13" ht="22.5" customHeight="1" x14ac:dyDescent="0.3">
      <c r="B8" s="7">
        <v>8</v>
      </c>
      <c r="C8" s="336" t="s">
        <v>128</v>
      </c>
      <c r="D8" s="33" t="str">
        <f t="shared" si="2"/>
        <v/>
      </c>
      <c r="E8" s="34">
        <f>+'CUADRO 6'!E9</f>
        <v>0</v>
      </c>
      <c r="F8" s="264"/>
      <c r="G8" s="271"/>
      <c r="H8" s="271"/>
      <c r="I8" s="271"/>
      <c r="J8" s="264"/>
      <c r="K8" s="271"/>
      <c r="L8" s="264"/>
      <c r="M8" s="270"/>
    </row>
    <row r="9" spans="2:13" ht="22.5" customHeight="1" x14ac:dyDescent="0.3">
      <c r="B9" s="7">
        <v>9</v>
      </c>
      <c r="C9" s="336" t="s">
        <v>139</v>
      </c>
      <c r="D9" s="33" t="str">
        <f t="shared" si="2"/>
        <v/>
      </c>
      <c r="E9" s="34">
        <f>+'CUADRO 6'!E10</f>
        <v>0</v>
      </c>
      <c r="F9" s="264"/>
      <c r="G9" s="271"/>
      <c r="H9" s="272"/>
      <c r="I9" s="271"/>
      <c r="J9" s="264"/>
      <c r="K9" s="271"/>
      <c r="L9" s="264"/>
      <c r="M9" s="273"/>
    </row>
    <row r="10" spans="2:13" ht="22.5" customHeight="1" x14ac:dyDescent="0.3">
      <c r="B10" s="7">
        <v>10</v>
      </c>
      <c r="C10" s="336" t="s">
        <v>2875</v>
      </c>
      <c r="D10" s="33" t="str">
        <f t="shared" si="2"/>
        <v/>
      </c>
      <c r="E10" s="34">
        <f>+'CUADRO 6'!E11</f>
        <v>0</v>
      </c>
      <c r="F10" s="264"/>
      <c r="G10" s="271"/>
      <c r="H10" s="272"/>
      <c r="I10" s="271"/>
      <c r="J10" s="264"/>
      <c r="K10" s="271"/>
      <c r="L10" s="264"/>
      <c r="M10" s="273"/>
    </row>
    <row r="11" spans="2:13" ht="22.5" customHeight="1" x14ac:dyDescent="0.3">
      <c r="B11" s="7">
        <v>11</v>
      </c>
      <c r="C11" s="336" t="s">
        <v>130</v>
      </c>
      <c r="D11" s="33" t="str">
        <f t="shared" si="2"/>
        <v/>
      </c>
      <c r="E11" s="34">
        <f>+'CUADRO 6'!E12</f>
        <v>0</v>
      </c>
      <c r="F11" s="264"/>
      <c r="G11" s="269"/>
      <c r="H11" s="269"/>
      <c r="I11" s="269"/>
      <c r="J11" s="264"/>
      <c r="K11" s="269"/>
      <c r="L11" s="264"/>
      <c r="M11" s="270"/>
    </row>
    <row r="12" spans="2:13" ht="22.5" customHeight="1" x14ac:dyDescent="0.3">
      <c r="B12" s="7">
        <v>12</v>
      </c>
      <c r="C12" s="336" t="s">
        <v>131</v>
      </c>
      <c r="D12" s="33" t="str">
        <f t="shared" si="2"/>
        <v/>
      </c>
      <c r="E12" s="34">
        <f>+'CUADRO 6'!E13</f>
        <v>0</v>
      </c>
      <c r="F12" s="264"/>
      <c r="G12" s="269"/>
      <c r="H12" s="269"/>
      <c r="I12" s="269"/>
      <c r="J12" s="264"/>
      <c r="K12" s="269"/>
      <c r="L12" s="264"/>
      <c r="M12" s="270"/>
    </row>
    <row r="13" spans="2:13" ht="22.5" customHeight="1" x14ac:dyDescent="0.3">
      <c r="B13" s="7">
        <v>13</v>
      </c>
      <c r="C13" s="336" t="s">
        <v>641</v>
      </c>
      <c r="D13" s="33" t="str">
        <f t="shared" si="2"/>
        <v/>
      </c>
      <c r="E13" s="34">
        <f>+'CUADRO 6'!E14</f>
        <v>0</v>
      </c>
      <c r="F13" s="264"/>
      <c r="G13" s="269"/>
      <c r="H13" s="269"/>
      <c r="I13" s="269"/>
      <c r="J13" s="264"/>
      <c r="K13" s="269"/>
      <c r="L13" s="264"/>
      <c r="M13" s="270"/>
    </row>
    <row r="14" spans="2:13" ht="22.5" customHeight="1" x14ac:dyDescent="0.3">
      <c r="B14" s="7">
        <v>14</v>
      </c>
      <c r="C14" s="336" t="s">
        <v>646</v>
      </c>
      <c r="D14" s="33" t="str">
        <f t="shared" si="2"/>
        <v/>
      </c>
      <c r="E14" s="34">
        <f>+'CUADRO 6'!E15</f>
        <v>0</v>
      </c>
      <c r="F14" s="264"/>
      <c r="G14" s="269"/>
      <c r="H14" s="269"/>
      <c r="I14" s="269"/>
      <c r="J14" s="264"/>
      <c r="K14" s="269"/>
      <c r="L14" s="264"/>
      <c r="M14" s="270"/>
    </row>
    <row r="15" spans="2:13" ht="22.5" customHeight="1" x14ac:dyDescent="0.3">
      <c r="B15" s="7">
        <v>15</v>
      </c>
      <c r="C15" s="337" t="s">
        <v>132</v>
      </c>
      <c r="D15" s="35" t="str">
        <f t="shared" si="2"/>
        <v/>
      </c>
      <c r="E15" s="36">
        <f>+'CUADRO 6'!E16</f>
        <v>0</v>
      </c>
      <c r="F15" s="246"/>
      <c r="G15" s="274"/>
      <c r="H15" s="275"/>
      <c r="I15" s="274"/>
      <c r="J15" s="246"/>
      <c r="K15" s="274"/>
      <c r="L15" s="246"/>
      <c r="M15" s="276"/>
    </row>
    <row r="16" spans="2:13" ht="22.5" customHeight="1" x14ac:dyDescent="0.3">
      <c r="B16" s="7">
        <v>16</v>
      </c>
      <c r="C16" s="37" t="s">
        <v>133</v>
      </c>
      <c r="D16" s="38"/>
      <c r="E16" s="39">
        <f t="shared" ref="E16:M16" si="3">SUM(E17:E26)</f>
        <v>0</v>
      </c>
      <c r="F16" s="29">
        <f t="shared" si="3"/>
        <v>0</v>
      </c>
      <c r="G16" s="30">
        <f t="shared" si="3"/>
        <v>0</v>
      </c>
      <c r="H16" s="30">
        <f t="shared" si="3"/>
        <v>0</v>
      </c>
      <c r="I16" s="30">
        <f t="shared" si="3"/>
        <v>0</v>
      </c>
      <c r="J16" s="29">
        <f t="shared" si="3"/>
        <v>0</v>
      </c>
      <c r="K16" s="30">
        <f t="shared" si="3"/>
        <v>0</v>
      </c>
      <c r="L16" s="29">
        <f t="shared" si="3"/>
        <v>0</v>
      </c>
      <c r="M16" s="32">
        <f t="shared" si="3"/>
        <v>0</v>
      </c>
    </row>
    <row r="17" spans="2:13" ht="22.5" customHeight="1" x14ac:dyDescent="0.3">
      <c r="B17" s="7">
        <v>17</v>
      </c>
      <c r="C17" s="336" t="s">
        <v>134</v>
      </c>
      <c r="D17" s="40" t="str">
        <f t="shared" ref="D17:D26" si="4">IF(AND(E17=(F17+G17+H17+I17+J17+K17+L17+M17)),"","**")</f>
        <v/>
      </c>
      <c r="E17" s="34">
        <f>+'CUADRO 6'!E18</f>
        <v>0</v>
      </c>
      <c r="F17" s="264"/>
      <c r="G17" s="269"/>
      <c r="H17" s="269"/>
      <c r="I17" s="269"/>
      <c r="J17" s="264"/>
      <c r="K17" s="269"/>
      <c r="L17" s="264"/>
      <c r="M17" s="270"/>
    </row>
    <row r="18" spans="2:13" ht="22.5" customHeight="1" x14ac:dyDescent="0.3">
      <c r="B18" s="7">
        <v>18</v>
      </c>
      <c r="C18" s="336" t="s">
        <v>77</v>
      </c>
      <c r="D18" s="40" t="str">
        <f t="shared" si="4"/>
        <v/>
      </c>
      <c r="E18" s="34">
        <f>+'CUADRO 6'!E19</f>
        <v>0</v>
      </c>
      <c r="F18" s="264"/>
      <c r="G18" s="269"/>
      <c r="H18" s="269"/>
      <c r="I18" s="269"/>
      <c r="J18" s="264"/>
      <c r="K18" s="269"/>
      <c r="L18" s="264"/>
      <c r="M18" s="270"/>
    </row>
    <row r="19" spans="2:13" ht="22.5" customHeight="1" x14ac:dyDescent="0.3">
      <c r="B19" s="7">
        <v>19</v>
      </c>
      <c r="C19" s="336" t="s">
        <v>78</v>
      </c>
      <c r="D19" s="40" t="str">
        <f t="shared" si="4"/>
        <v/>
      </c>
      <c r="E19" s="34">
        <f>+'CUADRO 6'!E20</f>
        <v>0</v>
      </c>
      <c r="F19" s="264"/>
      <c r="G19" s="269"/>
      <c r="H19" s="269"/>
      <c r="I19" s="269"/>
      <c r="J19" s="264"/>
      <c r="K19" s="269"/>
      <c r="L19" s="264"/>
      <c r="M19" s="270"/>
    </row>
    <row r="20" spans="2:13" ht="22.5" customHeight="1" x14ac:dyDescent="0.3">
      <c r="B20" s="7">
        <v>20</v>
      </c>
      <c r="C20" s="338" t="s">
        <v>951</v>
      </c>
      <c r="D20" s="40" t="str">
        <f t="shared" si="4"/>
        <v/>
      </c>
      <c r="E20" s="34">
        <f>+'CUADRO 6'!E21</f>
        <v>0</v>
      </c>
      <c r="F20" s="264"/>
      <c r="G20" s="269"/>
      <c r="H20" s="269"/>
      <c r="I20" s="269"/>
      <c r="J20" s="264"/>
      <c r="K20" s="269"/>
      <c r="L20" s="264"/>
      <c r="M20" s="270"/>
    </row>
    <row r="21" spans="2:13" ht="22.5" customHeight="1" x14ac:dyDescent="0.3">
      <c r="B21" s="7">
        <v>21</v>
      </c>
      <c r="C21" s="336" t="s">
        <v>121</v>
      </c>
      <c r="D21" s="40" t="str">
        <f t="shared" si="4"/>
        <v/>
      </c>
      <c r="E21" s="34">
        <f>+'CUADRO 6'!E22</f>
        <v>0</v>
      </c>
      <c r="F21" s="264"/>
      <c r="G21" s="269"/>
      <c r="H21" s="269"/>
      <c r="I21" s="269"/>
      <c r="J21" s="264"/>
      <c r="K21" s="269"/>
      <c r="L21" s="264"/>
      <c r="M21" s="270"/>
    </row>
    <row r="22" spans="2:13" ht="22.5" customHeight="1" x14ac:dyDescent="0.3">
      <c r="B22" s="7">
        <v>22</v>
      </c>
      <c r="C22" s="336" t="s">
        <v>122</v>
      </c>
      <c r="D22" s="40" t="str">
        <f t="shared" si="4"/>
        <v/>
      </c>
      <c r="E22" s="34">
        <f>+'CUADRO 6'!E23</f>
        <v>0</v>
      </c>
      <c r="F22" s="264"/>
      <c r="G22" s="269"/>
      <c r="H22" s="269"/>
      <c r="I22" s="269"/>
      <c r="J22" s="264"/>
      <c r="K22" s="269"/>
      <c r="L22" s="264"/>
      <c r="M22" s="270"/>
    </row>
    <row r="23" spans="2:13" ht="22.5" customHeight="1" x14ac:dyDescent="0.3">
      <c r="B23" s="7">
        <v>23</v>
      </c>
      <c r="C23" s="336" t="s">
        <v>123</v>
      </c>
      <c r="D23" s="40" t="str">
        <f t="shared" si="4"/>
        <v/>
      </c>
      <c r="E23" s="34">
        <f>+'CUADRO 6'!E24</f>
        <v>0</v>
      </c>
      <c r="F23" s="264"/>
      <c r="G23" s="269"/>
      <c r="H23" s="269"/>
      <c r="I23" s="269"/>
      <c r="J23" s="264"/>
      <c r="K23" s="269"/>
      <c r="L23" s="264"/>
      <c r="M23" s="270"/>
    </row>
    <row r="24" spans="2:13" ht="22.5" customHeight="1" x14ac:dyDescent="0.3">
      <c r="B24" s="7">
        <v>24</v>
      </c>
      <c r="C24" s="336" t="s">
        <v>124</v>
      </c>
      <c r="D24" s="40" t="str">
        <f t="shared" si="4"/>
        <v/>
      </c>
      <c r="E24" s="34">
        <f>+'CUADRO 6'!E25</f>
        <v>0</v>
      </c>
      <c r="F24" s="264"/>
      <c r="G24" s="269"/>
      <c r="H24" s="269"/>
      <c r="I24" s="269"/>
      <c r="J24" s="264"/>
      <c r="K24" s="269"/>
      <c r="L24" s="264"/>
      <c r="M24" s="270"/>
    </row>
    <row r="25" spans="2:13" ht="22.5" customHeight="1" x14ac:dyDescent="0.3">
      <c r="B25" s="7">
        <v>25</v>
      </c>
      <c r="C25" s="336" t="s">
        <v>647</v>
      </c>
      <c r="D25" s="40" t="str">
        <f t="shared" si="4"/>
        <v/>
      </c>
      <c r="E25" s="34">
        <f>+'CUADRO 6'!E26</f>
        <v>0</v>
      </c>
      <c r="F25" s="264"/>
      <c r="G25" s="269"/>
      <c r="H25" s="269"/>
      <c r="I25" s="269"/>
      <c r="J25" s="264"/>
      <c r="K25" s="269"/>
      <c r="L25" s="264"/>
      <c r="M25" s="270"/>
    </row>
    <row r="26" spans="2:13" ht="22.5" customHeight="1" thickBot="1" x14ac:dyDescent="0.35">
      <c r="B26" s="7">
        <v>26</v>
      </c>
      <c r="C26" s="339" t="s">
        <v>125</v>
      </c>
      <c r="D26" s="41" t="str">
        <f t="shared" si="4"/>
        <v/>
      </c>
      <c r="E26" s="42">
        <f>+'CUADRO 6'!E27</f>
        <v>0</v>
      </c>
      <c r="F26" s="267"/>
      <c r="G26" s="277"/>
      <c r="H26" s="277"/>
      <c r="I26" s="277"/>
      <c r="J26" s="267"/>
      <c r="K26" s="277"/>
      <c r="L26" s="267"/>
      <c r="M26" s="278"/>
    </row>
    <row r="27" spans="2:13" s="19" customFormat="1" ht="16.8" customHeight="1" thickTop="1" x14ac:dyDescent="0.3">
      <c r="B27" s="7">
        <v>27</v>
      </c>
      <c r="C27" s="43"/>
      <c r="D27" s="43"/>
      <c r="E27" s="306" t="str" cm="1">
        <f t="array" ref="E27">IF(OR(D6:D26="**"),"**","")</f>
        <v/>
      </c>
      <c r="F27" s="421" t="str">
        <f>IF(E27="**","** = ¡VERIFICAR!.  Los datos desglosados no coinciden con el total.","")</f>
        <v/>
      </c>
      <c r="G27" s="421"/>
      <c r="H27" s="421"/>
      <c r="I27" s="421"/>
      <c r="J27" s="421"/>
      <c r="K27" s="421"/>
      <c r="L27" s="421"/>
      <c r="M27" s="421"/>
    </row>
    <row r="28" spans="2:13" ht="16.8" customHeight="1" x14ac:dyDescent="0.35">
      <c r="B28" s="7">
        <v>29</v>
      </c>
      <c r="C28" s="46" t="s">
        <v>112</v>
      </c>
      <c r="D28" s="46"/>
      <c r="E28" s="47"/>
      <c r="F28" s="422"/>
      <c r="G28" s="422"/>
      <c r="H28" s="422"/>
      <c r="I28" s="422"/>
      <c r="J28" s="422"/>
      <c r="K28" s="422"/>
      <c r="L28" s="422"/>
      <c r="M28" s="422"/>
    </row>
    <row r="29" spans="2:13" ht="26.25" customHeight="1" x14ac:dyDescent="0.3">
      <c r="B29" s="7">
        <v>30</v>
      </c>
      <c r="C29" s="412"/>
      <c r="D29" s="413"/>
      <c r="E29" s="413"/>
      <c r="F29" s="413"/>
      <c r="G29" s="413"/>
      <c r="H29" s="413"/>
      <c r="I29" s="413"/>
      <c r="J29" s="413"/>
      <c r="K29" s="413"/>
      <c r="L29" s="413"/>
      <c r="M29" s="414"/>
    </row>
    <row r="30" spans="2:13" ht="26.25" customHeight="1" x14ac:dyDescent="0.3">
      <c r="C30" s="415"/>
      <c r="D30" s="416"/>
      <c r="E30" s="416"/>
      <c r="F30" s="416"/>
      <c r="G30" s="416"/>
      <c r="H30" s="416"/>
      <c r="I30" s="416"/>
      <c r="J30" s="416"/>
      <c r="K30" s="416"/>
      <c r="L30" s="416"/>
      <c r="M30" s="417"/>
    </row>
    <row r="31" spans="2:13" ht="26.25" customHeight="1" x14ac:dyDescent="0.3">
      <c r="C31" s="415"/>
      <c r="D31" s="416"/>
      <c r="E31" s="416"/>
      <c r="F31" s="416"/>
      <c r="G31" s="416"/>
      <c r="H31" s="416"/>
      <c r="I31" s="416"/>
      <c r="J31" s="416"/>
      <c r="K31" s="416"/>
      <c r="L31" s="416"/>
      <c r="M31" s="417"/>
    </row>
    <row r="32" spans="2:13" ht="26.25" customHeight="1" x14ac:dyDescent="0.3">
      <c r="C32" s="418"/>
      <c r="D32" s="419"/>
      <c r="E32" s="419"/>
      <c r="F32" s="419"/>
      <c r="G32" s="419"/>
      <c r="H32" s="419"/>
      <c r="I32" s="419"/>
      <c r="J32" s="419"/>
      <c r="K32" s="419"/>
      <c r="L32" s="419"/>
      <c r="M32" s="420"/>
    </row>
  </sheetData>
  <sheetProtection algorithmName="SHA-512" hashValue="CAUCRDom+eHsMc3UCQ5C6N54AE8tjT6NsQcBf3PDlt+pb6TJYzNI18TPqC8SztL7fuXKnyr7IAiXbSAS8CyzrQ==" saltValue="nTcT5M5hkvSpQkgSpybUAQ==" spinCount="100000" sheet="1" objects="1" scenarios="1" sort="0" autoFilter="0" pivotTables="0"/>
  <mergeCells count="3">
    <mergeCell ref="C29:M32"/>
    <mergeCell ref="F27:M28"/>
    <mergeCell ref="C3:D3"/>
  </mergeCells>
  <conditionalFormatting sqref="E4:E26">
    <cfRule type="cellIs" dxfId="1" priority="1" operator="equal">
      <formula>0</formula>
    </cfRule>
  </conditionalFormatting>
  <conditionalFormatting sqref="F4:M5 F16:M16">
    <cfRule type="cellIs" dxfId="0" priority="6" operator="equal">
      <formula>0</formula>
    </cfRule>
  </conditionalFormatting>
  <dataValidations count="1">
    <dataValidation type="whole" operator="greaterThanOrEqual" allowBlank="1" showInputMessage="1" showErrorMessage="1" sqref="E4:M26" xr:uid="{00000000-0002-0000-0900-000000000000}">
      <formula1>0</formula1>
    </dataValidation>
  </dataValidations>
  <printOptions horizontalCentered="1" verticalCentered="1"/>
  <pageMargins left="0.15748031496062992" right="0.15748031496062992" top="0.39370078740157483" bottom="0.39370078740157483" header="0.15748031496062992" footer="0.19685039370078741"/>
  <pageSetup scale="74" orientation="landscape" r:id="rId1"/>
  <headerFooter scaleWithDoc="0">
    <oddHeader>&amp;C&amp;G</oddHeader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3366FF"/>
  </sheetPr>
  <dimension ref="A1:AK140"/>
  <sheetViews>
    <sheetView topLeftCell="Y1" zoomScale="80" zoomScaleNormal="80" workbookViewId="0">
      <pane ySplit="2" topLeftCell="A3" activePane="bottomLeft" state="frozen"/>
      <selection sqref="A1:XFD1048576"/>
      <selection pane="bottomLeft" activeCell="A24" sqref="A24:XFD24"/>
    </sheetView>
  </sheetViews>
  <sheetFormatPr baseColWidth="10" defaultColWidth="13" defaultRowHeight="14.4" x14ac:dyDescent="0.3"/>
  <cols>
    <col min="1" max="1" width="11.77734375" style="213" bestFit="1" customWidth="1"/>
    <col min="2" max="2" width="14.109375" style="213" bestFit="1" customWidth="1"/>
    <col min="3" max="3" width="10.5546875" style="213" bestFit="1" customWidth="1"/>
    <col min="4" max="4" width="10.77734375" style="213" bestFit="1" customWidth="1"/>
    <col min="5" max="5" width="42.109375" style="213" bestFit="1" customWidth="1"/>
    <col min="6" max="6" width="8.88671875" style="213" customWidth="1"/>
    <col min="7" max="7" width="19.109375" style="213" customWidth="1"/>
    <col min="8" max="8" width="12.109375" style="213" customWidth="1"/>
    <col min="9" max="9" width="9.6640625" style="213" customWidth="1"/>
    <col min="10" max="10" width="8.5546875" style="213" customWidth="1"/>
    <col min="11" max="11" width="10.109375" style="213" customWidth="1"/>
    <col min="12" max="12" width="10.5546875" style="213" customWidth="1"/>
    <col min="13" max="13" width="16.21875" style="213" customWidth="1"/>
    <col min="14" max="14" width="8.44140625" style="213" customWidth="1"/>
    <col min="15" max="15" width="9.44140625" style="213" customWidth="1"/>
    <col min="16" max="16" width="10.109375" style="213" customWidth="1"/>
    <col min="17" max="17" width="6" style="213" customWidth="1"/>
    <col min="18" max="18" width="7.33203125" style="213" customWidth="1"/>
    <col min="19" max="19" width="6.6640625" style="213" customWidth="1"/>
    <col min="20" max="20" width="49.5546875" style="213" customWidth="1"/>
    <col min="21" max="21" width="13.21875" style="213" customWidth="1"/>
    <col min="22" max="22" width="22.6640625" style="211" customWidth="1"/>
    <col min="23" max="23" width="24.109375" style="211" customWidth="1"/>
    <col min="24" max="24" width="27.6640625" style="211" customWidth="1"/>
    <col min="25" max="25" width="17.21875" style="211" customWidth="1"/>
    <col min="26" max="26" width="58.5546875" style="211" customWidth="1"/>
    <col min="27" max="27" width="38.33203125" style="211" customWidth="1"/>
    <col min="28" max="29" width="13.6640625" style="211" customWidth="1"/>
    <col min="30" max="30" width="34.88671875" style="211" customWidth="1"/>
    <col min="31" max="31" width="17.88671875" style="211" customWidth="1"/>
    <col min="32" max="32" width="36.88671875" style="211" customWidth="1"/>
    <col min="33" max="33" width="23.5546875" style="211" customWidth="1"/>
    <col min="34" max="34" width="11.21875" style="211" bestFit="1" customWidth="1"/>
    <col min="35" max="36" width="11.21875" style="211" customWidth="1"/>
    <col min="37" max="37" width="40.5546875" style="211" customWidth="1"/>
    <col min="38" max="16384" width="13" style="211"/>
  </cols>
  <sheetData>
    <row r="1" spans="1:37" x14ac:dyDescent="0.3">
      <c r="A1" s="210">
        <v>1</v>
      </c>
      <c r="B1" s="210">
        <v>2</v>
      </c>
      <c r="C1" s="210">
        <v>3</v>
      </c>
      <c r="D1" s="210">
        <v>4</v>
      </c>
      <c r="E1" s="210">
        <v>5</v>
      </c>
      <c r="F1" s="210">
        <v>6</v>
      </c>
      <c r="G1" s="210">
        <v>7</v>
      </c>
      <c r="H1" s="210">
        <v>8</v>
      </c>
      <c r="I1" s="210">
        <v>9</v>
      </c>
      <c r="J1" s="210">
        <v>10</v>
      </c>
      <c r="K1" s="210">
        <v>11</v>
      </c>
      <c r="L1" s="210">
        <v>12</v>
      </c>
      <c r="M1" s="210">
        <v>13</v>
      </c>
      <c r="N1" s="210">
        <v>14</v>
      </c>
      <c r="O1" s="210">
        <v>15</v>
      </c>
      <c r="P1" s="210">
        <v>16</v>
      </c>
      <c r="Q1" s="210">
        <v>17</v>
      </c>
      <c r="R1" s="210">
        <v>18</v>
      </c>
      <c r="S1" s="210">
        <v>19</v>
      </c>
      <c r="T1" s="210">
        <v>20</v>
      </c>
      <c r="U1" s="210">
        <v>21</v>
      </c>
      <c r="V1" s="210">
        <v>22</v>
      </c>
      <c r="W1" s="210">
        <v>23</v>
      </c>
    </row>
    <row r="2" spans="1:37" s="212" customFormat="1" x14ac:dyDescent="0.3">
      <c r="A2" s="223" t="s">
        <v>2280</v>
      </c>
      <c r="B2" s="224" t="s">
        <v>2281</v>
      </c>
      <c r="C2" s="225" t="s">
        <v>16</v>
      </c>
      <c r="D2" s="317" t="s">
        <v>2732</v>
      </c>
      <c r="E2" s="225" t="s">
        <v>18</v>
      </c>
      <c r="F2" s="225" t="s">
        <v>2282</v>
      </c>
      <c r="G2" s="225" t="s">
        <v>19</v>
      </c>
      <c r="H2" s="225" t="s">
        <v>2283</v>
      </c>
      <c r="I2" s="225" t="s">
        <v>2284</v>
      </c>
      <c r="J2" s="225" t="s">
        <v>2285</v>
      </c>
      <c r="K2" s="225" t="s">
        <v>2286</v>
      </c>
      <c r="L2" s="225" t="s">
        <v>27</v>
      </c>
      <c r="M2" s="225" t="s">
        <v>2287</v>
      </c>
      <c r="N2" s="225" t="s">
        <v>2288</v>
      </c>
      <c r="O2" s="225" t="s">
        <v>2289</v>
      </c>
      <c r="P2" s="226" t="s">
        <v>2290</v>
      </c>
      <c r="Q2" s="225" t="s">
        <v>20</v>
      </c>
      <c r="R2" s="225" t="s">
        <v>21</v>
      </c>
      <c r="S2" s="225" t="s">
        <v>22</v>
      </c>
      <c r="T2" s="225" t="s">
        <v>2291</v>
      </c>
      <c r="U2" s="225" t="s">
        <v>23</v>
      </c>
      <c r="V2" s="225" t="s">
        <v>24</v>
      </c>
      <c r="W2" s="225" t="s">
        <v>25</v>
      </c>
      <c r="X2" s="225" t="s">
        <v>26</v>
      </c>
      <c r="Y2" s="225" t="s">
        <v>2292</v>
      </c>
      <c r="Z2" s="225" t="s">
        <v>29</v>
      </c>
      <c r="AA2" s="225" t="s">
        <v>2293</v>
      </c>
      <c r="AB2" s="223" t="s">
        <v>2294</v>
      </c>
      <c r="AC2" s="223" t="s">
        <v>2295</v>
      </c>
      <c r="AD2" s="223" t="s">
        <v>28</v>
      </c>
      <c r="AE2" s="223" t="s">
        <v>2296</v>
      </c>
      <c r="AF2" s="223" t="s">
        <v>1717</v>
      </c>
      <c r="AG2" s="223" t="s">
        <v>1718</v>
      </c>
      <c r="AH2" s="225" t="s">
        <v>76</v>
      </c>
      <c r="AI2" s="225" t="s">
        <v>2599</v>
      </c>
      <c r="AJ2" s="309" t="s">
        <v>17</v>
      </c>
      <c r="AK2" s="309" t="s">
        <v>2584</v>
      </c>
    </row>
    <row r="3" spans="1:37" x14ac:dyDescent="0.3">
      <c r="A3" s="216" t="s">
        <v>2340</v>
      </c>
      <c r="B3" s="315" t="s">
        <v>2341</v>
      </c>
      <c r="C3" s="214" t="s">
        <v>691</v>
      </c>
      <c r="D3" s="214" t="s">
        <v>1792</v>
      </c>
      <c r="E3" s="214" t="s">
        <v>695</v>
      </c>
      <c r="F3" s="214" t="s">
        <v>1742</v>
      </c>
      <c r="G3" s="214" t="s">
        <v>806</v>
      </c>
      <c r="H3" s="214" t="s">
        <v>3</v>
      </c>
      <c r="I3" s="214" t="s">
        <v>2</v>
      </c>
      <c r="J3" s="214" t="s">
        <v>32</v>
      </c>
      <c r="K3" s="214" t="s">
        <v>1727</v>
      </c>
      <c r="L3" s="214" t="s">
        <v>32</v>
      </c>
      <c r="M3" s="214" t="s">
        <v>744</v>
      </c>
      <c r="N3" s="214" t="s">
        <v>30</v>
      </c>
      <c r="O3" s="214" t="s">
        <v>1728</v>
      </c>
      <c r="P3" s="215">
        <v>30303</v>
      </c>
      <c r="Q3" s="214" t="s">
        <v>34</v>
      </c>
      <c r="R3" s="214" t="s">
        <v>3</v>
      </c>
      <c r="S3" s="214" t="s">
        <v>3</v>
      </c>
      <c r="T3" s="214" t="s">
        <v>1148</v>
      </c>
      <c r="U3" s="214" t="s">
        <v>49</v>
      </c>
      <c r="V3" s="214" t="s">
        <v>1793</v>
      </c>
      <c r="W3" s="214" t="s">
        <v>1794</v>
      </c>
      <c r="X3" s="214" t="s">
        <v>698</v>
      </c>
      <c r="Y3" s="214" t="s">
        <v>1730</v>
      </c>
      <c r="Z3" s="214" t="s">
        <v>1795</v>
      </c>
      <c r="AA3" s="214" t="s">
        <v>1542</v>
      </c>
      <c r="AB3" s="290">
        <v>22780093</v>
      </c>
      <c r="AC3" s="290" t="s">
        <v>1591</v>
      </c>
      <c r="AD3" s="216" t="s">
        <v>700</v>
      </c>
      <c r="AE3" s="216" t="s">
        <v>1796</v>
      </c>
      <c r="AF3" s="216" t="s">
        <v>1797</v>
      </c>
      <c r="AG3" s="216" t="s">
        <v>1591</v>
      </c>
      <c r="AH3" s="214" t="s">
        <v>841</v>
      </c>
      <c r="AI3" s="314" t="s">
        <v>2600</v>
      </c>
      <c r="AJ3" s="308" t="s">
        <v>1792</v>
      </c>
      <c r="AK3" s="308" t="s">
        <v>695</v>
      </c>
    </row>
    <row r="4" spans="1:37" x14ac:dyDescent="0.3">
      <c r="A4" s="219" t="s">
        <v>2414</v>
      </c>
      <c r="B4" s="315" t="s">
        <v>2415</v>
      </c>
      <c r="C4" s="217" t="s">
        <v>383</v>
      </c>
      <c r="D4" s="334" t="s">
        <v>2870</v>
      </c>
      <c r="E4" s="217" t="s">
        <v>384</v>
      </c>
      <c r="F4" s="217" t="s">
        <v>154</v>
      </c>
      <c r="G4" s="217" t="s">
        <v>60</v>
      </c>
      <c r="H4" s="217" t="s">
        <v>4</v>
      </c>
      <c r="I4" s="217" t="s">
        <v>1803</v>
      </c>
      <c r="J4" s="217" t="s">
        <v>32</v>
      </c>
      <c r="K4" s="217" t="s">
        <v>1727</v>
      </c>
      <c r="L4" s="217" t="s">
        <v>30</v>
      </c>
      <c r="M4" s="217" t="s">
        <v>1538</v>
      </c>
      <c r="N4" s="217" t="s">
        <v>32</v>
      </c>
      <c r="O4" s="217" t="s">
        <v>1798</v>
      </c>
      <c r="P4" s="218">
        <v>60901</v>
      </c>
      <c r="Q4" s="217" t="s">
        <v>39</v>
      </c>
      <c r="R4" s="217" t="s">
        <v>10</v>
      </c>
      <c r="S4" s="217" t="s">
        <v>1</v>
      </c>
      <c r="T4" s="217" t="s">
        <v>1061</v>
      </c>
      <c r="U4" s="217" t="s">
        <v>40</v>
      </c>
      <c r="V4" s="217" t="s">
        <v>1935</v>
      </c>
      <c r="W4" s="217" t="s">
        <v>1935</v>
      </c>
      <c r="X4" s="217" t="s">
        <v>385</v>
      </c>
      <c r="Y4" s="217" t="s">
        <v>1770</v>
      </c>
      <c r="Z4" s="217" t="s">
        <v>1593</v>
      </c>
      <c r="AA4" s="217" t="s">
        <v>987</v>
      </c>
      <c r="AB4" s="291">
        <v>27799197</v>
      </c>
      <c r="AC4" s="291" t="s">
        <v>1591</v>
      </c>
      <c r="AD4" s="219" t="s">
        <v>1936</v>
      </c>
      <c r="AE4" s="219" t="s">
        <v>1937</v>
      </c>
      <c r="AF4" s="219" t="s">
        <v>1938</v>
      </c>
      <c r="AG4" s="219" t="s">
        <v>1939</v>
      </c>
      <c r="AH4" s="217" t="s">
        <v>873</v>
      </c>
      <c r="AI4" s="217" t="s">
        <v>2601</v>
      </c>
      <c r="AJ4" s="219" t="s">
        <v>1592</v>
      </c>
      <c r="AK4" s="308" t="s">
        <v>384</v>
      </c>
    </row>
    <row r="5" spans="1:37" x14ac:dyDescent="0.3">
      <c r="A5" s="216" t="s">
        <v>2312</v>
      </c>
      <c r="B5" s="315" t="s">
        <v>2313</v>
      </c>
      <c r="C5" s="214" t="s">
        <v>211</v>
      </c>
      <c r="D5" s="214" t="s">
        <v>212</v>
      </c>
      <c r="E5" s="214" t="s">
        <v>213</v>
      </c>
      <c r="F5" s="214" t="s">
        <v>1742</v>
      </c>
      <c r="G5" s="214" t="s">
        <v>806</v>
      </c>
      <c r="H5" s="214" t="s">
        <v>1</v>
      </c>
      <c r="I5" s="214" t="s">
        <v>2</v>
      </c>
      <c r="J5" s="214" t="s">
        <v>32</v>
      </c>
      <c r="K5" s="214" t="s">
        <v>1727</v>
      </c>
      <c r="L5" s="214" t="s">
        <v>30</v>
      </c>
      <c r="M5" s="214" t="s">
        <v>1538</v>
      </c>
      <c r="N5" s="214" t="s">
        <v>30</v>
      </c>
      <c r="O5" s="214" t="s">
        <v>1728</v>
      </c>
      <c r="P5" s="215">
        <v>10803</v>
      </c>
      <c r="Q5" s="214" t="s">
        <v>30</v>
      </c>
      <c r="R5" s="214" t="s">
        <v>9</v>
      </c>
      <c r="S5" s="214" t="s">
        <v>3</v>
      </c>
      <c r="T5" s="214" t="s">
        <v>1179</v>
      </c>
      <c r="U5" s="214" t="s">
        <v>31</v>
      </c>
      <c r="V5" s="214" t="s">
        <v>1743</v>
      </c>
      <c r="W5" s="214" t="s">
        <v>1744</v>
      </c>
      <c r="X5" s="214" t="s">
        <v>214</v>
      </c>
      <c r="Y5" s="214" t="s">
        <v>1730</v>
      </c>
      <c r="Z5" s="214" t="s">
        <v>809</v>
      </c>
      <c r="AA5" s="214" t="s">
        <v>768</v>
      </c>
      <c r="AB5" s="290">
        <v>22451128</v>
      </c>
      <c r="AC5" s="290">
        <v>22350428</v>
      </c>
      <c r="AD5" s="216" t="s">
        <v>1438</v>
      </c>
      <c r="AE5" s="216" t="s">
        <v>1745</v>
      </c>
      <c r="AF5" s="216" t="s">
        <v>1746</v>
      </c>
      <c r="AG5" s="216" t="s">
        <v>1747</v>
      </c>
      <c r="AH5" s="214" t="s">
        <v>827</v>
      </c>
      <c r="AI5" s="214" t="s">
        <v>2602</v>
      </c>
      <c r="AJ5" s="216" t="s">
        <v>2736</v>
      </c>
      <c r="AK5" s="308" t="s">
        <v>213</v>
      </c>
    </row>
    <row r="6" spans="1:37" x14ac:dyDescent="0.3">
      <c r="A6" s="216" t="s">
        <v>2657</v>
      </c>
      <c r="B6" s="315" t="s">
        <v>2731</v>
      </c>
      <c r="C6" s="214" t="s">
        <v>206</v>
      </c>
      <c r="D6" s="214" t="s">
        <v>207</v>
      </c>
      <c r="E6" s="214" t="s">
        <v>208</v>
      </c>
      <c r="F6" s="214" t="s">
        <v>1</v>
      </c>
      <c r="G6" s="214" t="s">
        <v>804</v>
      </c>
      <c r="H6" s="214" t="s">
        <v>1</v>
      </c>
      <c r="I6" s="214" t="s">
        <v>1</v>
      </c>
      <c r="J6" s="214" t="s">
        <v>32</v>
      </c>
      <c r="K6" s="214" t="s">
        <v>1727</v>
      </c>
      <c r="L6" s="214" t="s">
        <v>30</v>
      </c>
      <c r="M6" s="214" t="s">
        <v>1538</v>
      </c>
      <c r="N6" s="214" t="s">
        <v>30</v>
      </c>
      <c r="O6" s="214" t="s">
        <v>1728</v>
      </c>
      <c r="P6" s="215">
        <v>10111</v>
      </c>
      <c r="Q6" s="214" t="s">
        <v>30</v>
      </c>
      <c r="R6" s="214" t="s">
        <v>1</v>
      </c>
      <c r="S6" s="214" t="s">
        <v>157</v>
      </c>
      <c r="T6" s="214" t="s">
        <v>1366</v>
      </c>
      <c r="U6" s="214" t="s">
        <v>31</v>
      </c>
      <c r="V6" s="214" t="s">
        <v>31</v>
      </c>
      <c r="W6" s="214" t="s">
        <v>1729</v>
      </c>
      <c r="X6" s="214" t="s">
        <v>209</v>
      </c>
      <c r="Y6" s="214" t="s">
        <v>1730</v>
      </c>
      <c r="Z6" s="214" t="s">
        <v>1731</v>
      </c>
      <c r="AA6" s="214" t="s">
        <v>766</v>
      </c>
      <c r="AB6" s="290">
        <v>22278722</v>
      </c>
      <c r="AC6" s="290">
        <v>22262372</v>
      </c>
      <c r="AD6" s="216" t="s">
        <v>1439</v>
      </c>
      <c r="AE6" s="216" t="s">
        <v>1732</v>
      </c>
      <c r="AF6" s="216" t="s">
        <v>1733</v>
      </c>
      <c r="AG6" s="216" t="s">
        <v>1734</v>
      </c>
      <c r="AH6" s="214" t="s">
        <v>825</v>
      </c>
      <c r="AI6" s="214" t="s">
        <v>2603</v>
      </c>
      <c r="AJ6" s="216" t="s">
        <v>2737</v>
      </c>
      <c r="AK6" s="308" t="s">
        <v>208</v>
      </c>
    </row>
    <row r="7" spans="1:37" x14ac:dyDescent="0.3">
      <c r="A7" s="219" t="s">
        <v>2310</v>
      </c>
      <c r="B7" s="315" t="s">
        <v>2311</v>
      </c>
      <c r="C7" s="217" t="s">
        <v>210</v>
      </c>
      <c r="D7" s="217" t="s">
        <v>1595</v>
      </c>
      <c r="E7" s="217" t="s">
        <v>1596</v>
      </c>
      <c r="F7" s="217" t="s">
        <v>1735</v>
      </c>
      <c r="G7" s="217" t="s">
        <v>805</v>
      </c>
      <c r="H7" s="217" t="s">
        <v>4</v>
      </c>
      <c r="I7" s="217" t="s">
        <v>3</v>
      </c>
      <c r="J7" s="217" t="s">
        <v>32</v>
      </c>
      <c r="K7" s="217" t="s">
        <v>1727</v>
      </c>
      <c r="L7" s="217" t="s">
        <v>30</v>
      </c>
      <c r="M7" s="217" t="s">
        <v>1538</v>
      </c>
      <c r="N7" s="217" t="s">
        <v>30</v>
      </c>
      <c r="O7" s="217" t="s">
        <v>1728</v>
      </c>
      <c r="P7" s="218">
        <v>10904</v>
      </c>
      <c r="Q7" s="217" t="s">
        <v>30</v>
      </c>
      <c r="R7" s="217" t="s">
        <v>10</v>
      </c>
      <c r="S7" s="217" t="s">
        <v>4</v>
      </c>
      <c r="T7" s="217" t="s">
        <v>1233</v>
      </c>
      <c r="U7" s="217" t="s">
        <v>31</v>
      </c>
      <c r="V7" s="217" t="s">
        <v>1736</v>
      </c>
      <c r="W7" s="217" t="s">
        <v>1737</v>
      </c>
      <c r="X7" s="217" t="s">
        <v>767</v>
      </c>
      <c r="Y7" s="217" t="s">
        <v>1730</v>
      </c>
      <c r="Z7" s="217" t="s">
        <v>1738</v>
      </c>
      <c r="AA7" s="217" t="s">
        <v>1739</v>
      </c>
      <c r="AB7" s="291">
        <v>22822636</v>
      </c>
      <c r="AC7" s="291">
        <v>22821457</v>
      </c>
      <c r="AD7" s="219" t="s">
        <v>1597</v>
      </c>
      <c r="AE7" s="219" t="s">
        <v>1740</v>
      </c>
      <c r="AF7" s="219" t="s">
        <v>1598</v>
      </c>
      <c r="AG7" s="219" t="s">
        <v>1741</v>
      </c>
      <c r="AH7" s="217" t="s">
        <v>826</v>
      </c>
      <c r="AI7" s="217" t="s">
        <v>2604</v>
      </c>
      <c r="AJ7" s="219" t="s">
        <v>2738</v>
      </c>
      <c r="AK7" s="308" t="s">
        <v>1596</v>
      </c>
    </row>
    <row r="8" spans="1:37" x14ac:dyDescent="0.3">
      <c r="A8" s="216" t="s">
        <v>2356</v>
      </c>
      <c r="B8" s="315" t="s">
        <v>2357</v>
      </c>
      <c r="C8" s="214" t="s">
        <v>286</v>
      </c>
      <c r="D8" s="214" t="s">
        <v>287</v>
      </c>
      <c r="E8" s="214" t="s">
        <v>288</v>
      </c>
      <c r="F8" s="214" t="s">
        <v>1742</v>
      </c>
      <c r="G8" s="214" t="s">
        <v>806</v>
      </c>
      <c r="H8" s="214" t="s">
        <v>3</v>
      </c>
      <c r="I8" s="214" t="s">
        <v>2</v>
      </c>
      <c r="J8" s="214" t="s">
        <v>32</v>
      </c>
      <c r="K8" s="214" t="s">
        <v>1727</v>
      </c>
      <c r="L8" s="214" t="s">
        <v>30</v>
      </c>
      <c r="M8" s="214" t="s">
        <v>1538</v>
      </c>
      <c r="N8" s="214" t="s">
        <v>30</v>
      </c>
      <c r="O8" s="214" t="s">
        <v>1728</v>
      </c>
      <c r="P8" s="215">
        <v>11502</v>
      </c>
      <c r="Q8" s="214" t="s">
        <v>30</v>
      </c>
      <c r="R8" s="214" t="s">
        <v>43</v>
      </c>
      <c r="S8" s="214" t="s">
        <v>2</v>
      </c>
      <c r="T8" s="214" t="s">
        <v>1395</v>
      </c>
      <c r="U8" s="214" t="s">
        <v>31</v>
      </c>
      <c r="V8" s="214" t="s">
        <v>1829</v>
      </c>
      <c r="W8" s="214" t="s">
        <v>169</v>
      </c>
      <c r="X8" s="214" t="s">
        <v>289</v>
      </c>
      <c r="Y8" s="214" t="s">
        <v>1730</v>
      </c>
      <c r="Z8" s="214" t="s">
        <v>290</v>
      </c>
      <c r="AA8" s="214" t="s">
        <v>701</v>
      </c>
      <c r="AB8" s="290">
        <v>22242015</v>
      </c>
      <c r="AC8" s="290">
        <v>22250006</v>
      </c>
      <c r="AD8" s="216" t="s">
        <v>1831</v>
      </c>
      <c r="AE8" s="216" t="s">
        <v>1830</v>
      </c>
      <c r="AF8" s="216" t="s">
        <v>1797</v>
      </c>
      <c r="AG8" s="216" t="s">
        <v>1832</v>
      </c>
      <c r="AH8" s="214" t="s">
        <v>847</v>
      </c>
      <c r="AI8" s="214" t="s">
        <v>2605</v>
      </c>
      <c r="AJ8" s="216" t="s">
        <v>2739</v>
      </c>
      <c r="AK8" s="313" t="s">
        <v>288</v>
      </c>
    </row>
    <row r="9" spans="1:37" x14ac:dyDescent="0.3">
      <c r="A9" s="219" t="s">
        <v>2334</v>
      </c>
      <c r="B9" s="315" t="s">
        <v>2335</v>
      </c>
      <c r="C9" s="217" t="s">
        <v>252</v>
      </c>
      <c r="D9" s="217" t="s">
        <v>253</v>
      </c>
      <c r="E9" s="311" t="s">
        <v>2588</v>
      </c>
      <c r="F9" s="217" t="s">
        <v>1</v>
      </c>
      <c r="G9" s="217" t="s">
        <v>804</v>
      </c>
      <c r="H9" s="217" t="s">
        <v>6</v>
      </c>
      <c r="I9" s="217" t="s">
        <v>1</v>
      </c>
      <c r="J9" s="217" t="s">
        <v>32</v>
      </c>
      <c r="K9" s="217" t="s">
        <v>1727</v>
      </c>
      <c r="L9" s="217" t="s">
        <v>30</v>
      </c>
      <c r="M9" s="217" t="s">
        <v>1538</v>
      </c>
      <c r="N9" s="217" t="s">
        <v>30</v>
      </c>
      <c r="O9" s="217" t="s">
        <v>1728</v>
      </c>
      <c r="P9" s="218">
        <v>11005</v>
      </c>
      <c r="Q9" s="217" t="s">
        <v>30</v>
      </c>
      <c r="R9" s="217" t="s">
        <v>11</v>
      </c>
      <c r="S9" s="217" t="s">
        <v>5</v>
      </c>
      <c r="T9" s="217" t="s">
        <v>1280</v>
      </c>
      <c r="U9" s="217" t="s">
        <v>31</v>
      </c>
      <c r="V9" s="217" t="s">
        <v>1783</v>
      </c>
      <c r="W9" s="217" t="s">
        <v>1784</v>
      </c>
      <c r="X9" s="217" t="s">
        <v>31</v>
      </c>
      <c r="Y9" s="217" t="s">
        <v>1730</v>
      </c>
      <c r="Z9" s="217" t="s">
        <v>254</v>
      </c>
      <c r="AA9" s="217" t="s">
        <v>702</v>
      </c>
      <c r="AB9" s="291">
        <v>22527248</v>
      </c>
      <c r="AC9" s="291" t="s">
        <v>1591</v>
      </c>
      <c r="AD9" s="219" t="s">
        <v>1777</v>
      </c>
      <c r="AE9" s="219" t="s">
        <v>1778</v>
      </c>
      <c r="AF9" s="219" t="s">
        <v>1779</v>
      </c>
      <c r="AG9" s="219" t="s">
        <v>1780</v>
      </c>
      <c r="AH9" s="217" t="s">
        <v>838</v>
      </c>
      <c r="AI9" s="217" t="s">
        <v>2606</v>
      </c>
      <c r="AJ9" s="219" t="s">
        <v>2740</v>
      </c>
      <c r="AK9" s="308" t="s">
        <v>2588</v>
      </c>
    </row>
    <row r="10" spans="1:37" x14ac:dyDescent="0.3">
      <c r="A10" s="219" t="s">
        <v>2314</v>
      </c>
      <c r="B10" s="315" t="s">
        <v>2315</v>
      </c>
      <c r="C10" s="217" t="s">
        <v>215</v>
      </c>
      <c r="D10" s="217" t="s">
        <v>216</v>
      </c>
      <c r="E10" s="217" t="s">
        <v>1440</v>
      </c>
      <c r="F10" s="217" t="s">
        <v>1735</v>
      </c>
      <c r="G10" s="217" t="s">
        <v>805</v>
      </c>
      <c r="H10" s="217" t="s">
        <v>2</v>
      </c>
      <c r="I10" s="217" t="s">
        <v>3</v>
      </c>
      <c r="J10" s="217" t="s">
        <v>32</v>
      </c>
      <c r="K10" s="217" t="s">
        <v>1727</v>
      </c>
      <c r="L10" s="217" t="s">
        <v>30</v>
      </c>
      <c r="M10" s="217" t="s">
        <v>1538</v>
      </c>
      <c r="N10" s="217" t="s">
        <v>30</v>
      </c>
      <c r="O10" s="217" t="s">
        <v>1728</v>
      </c>
      <c r="P10" s="218">
        <v>10109</v>
      </c>
      <c r="Q10" s="217" t="s">
        <v>30</v>
      </c>
      <c r="R10" s="217" t="s">
        <v>1</v>
      </c>
      <c r="S10" s="217" t="s">
        <v>10</v>
      </c>
      <c r="T10" s="217" t="s">
        <v>1350</v>
      </c>
      <c r="U10" s="217" t="s">
        <v>31</v>
      </c>
      <c r="V10" s="217" t="s">
        <v>31</v>
      </c>
      <c r="W10" s="217" t="s">
        <v>156</v>
      </c>
      <c r="X10" s="217" t="s">
        <v>156</v>
      </c>
      <c r="Y10" s="217" t="s">
        <v>1730</v>
      </c>
      <c r="Z10" s="217" t="s">
        <v>1748</v>
      </c>
      <c r="AA10" s="217" t="s">
        <v>769</v>
      </c>
      <c r="AB10" s="291">
        <v>22313700</v>
      </c>
      <c r="AC10" s="291">
        <v>22317556</v>
      </c>
      <c r="AD10" s="219" t="s">
        <v>1472</v>
      </c>
      <c r="AE10" s="219" t="s">
        <v>1749</v>
      </c>
      <c r="AF10" s="219" t="s">
        <v>1599</v>
      </c>
      <c r="AG10" s="219" t="s">
        <v>1750</v>
      </c>
      <c r="AH10" s="217" t="s">
        <v>828</v>
      </c>
      <c r="AI10" s="217" t="s">
        <v>2607</v>
      </c>
      <c r="AJ10" s="219" t="s">
        <v>2741</v>
      </c>
      <c r="AK10" s="308" t="s">
        <v>1440</v>
      </c>
    </row>
    <row r="11" spans="1:37" x14ac:dyDescent="0.3">
      <c r="A11" s="216" t="s">
        <v>2372</v>
      </c>
      <c r="B11" s="315" t="s">
        <v>2373</v>
      </c>
      <c r="C11" s="214" t="s">
        <v>312</v>
      </c>
      <c r="D11" s="214" t="s">
        <v>313</v>
      </c>
      <c r="E11" s="214" t="s">
        <v>314</v>
      </c>
      <c r="F11" s="214" t="s">
        <v>1742</v>
      </c>
      <c r="G11" s="214" t="s">
        <v>806</v>
      </c>
      <c r="H11" s="214" t="s">
        <v>2</v>
      </c>
      <c r="I11" s="214" t="s">
        <v>2</v>
      </c>
      <c r="J11" s="214" t="s">
        <v>32</v>
      </c>
      <c r="K11" s="214" t="s">
        <v>1727</v>
      </c>
      <c r="L11" s="214" t="s">
        <v>30</v>
      </c>
      <c r="M11" s="214" t="s">
        <v>1538</v>
      </c>
      <c r="N11" s="214" t="s">
        <v>30</v>
      </c>
      <c r="O11" s="214" t="s">
        <v>1728</v>
      </c>
      <c r="P11" s="215">
        <v>10807</v>
      </c>
      <c r="Q11" s="214" t="s">
        <v>30</v>
      </c>
      <c r="R11" s="214" t="s">
        <v>9</v>
      </c>
      <c r="S11" s="214" t="s">
        <v>7</v>
      </c>
      <c r="T11" s="214" t="s">
        <v>1331</v>
      </c>
      <c r="U11" s="214" t="s">
        <v>31</v>
      </c>
      <c r="V11" s="214" t="s">
        <v>1743</v>
      </c>
      <c r="W11" s="214" t="s">
        <v>1857</v>
      </c>
      <c r="X11" s="214" t="s">
        <v>315</v>
      </c>
      <c r="Y11" s="214" t="s">
        <v>1730</v>
      </c>
      <c r="Z11" s="214" t="s">
        <v>1475</v>
      </c>
      <c r="AA11" s="214" t="s">
        <v>703</v>
      </c>
      <c r="AB11" s="290">
        <v>22451046</v>
      </c>
      <c r="AC11" s="290" t="s">
        <v>1591</v>
      </c>
      <c r="AD11" s="216" t="s">
        <v>1858</v>
      </c>
      <c r="AE11" s="216" t="s">
        <v>1859</v>
      </c>
      <c r="AF11" s="216" t="s">
        <v>1600</v>
      </c>
      <c r="AG11" s="216" t="s">
        <v>1860</v>
      </c>
      <c r="AH11" s="214" t="s">
        <v>854</v>
      </c>
      <c r="AI11" s="214" t="s">
        <v>2608</v>
      </c>
      <c r="AJ11" s="216" t="s">
        <v>2742</v>
      </c>
      <c r="AK11" s="308" t="s">
        <v>314</v>
      </c>
    </row>
    <row r="12" spans="1:37" x14ac:dyDescent="0.3">
      <c r="A12" s="219" t="s">
        <v>2386</v>
      </c>
      <c r="B12" s="315" t="s">
        <v>2387</v>
      </c>
      <c r="C12" s="217" t="s">
        <v>332</v>
      </c>
      <c r="D12" s="217" t="s">
        <v>333</v>
      </c>
      <c r="E12" s="217" t="s">
        <v>334</v>
      </c>
      <c r="F12" s="217" t="s">
        <v>1742</v>
      </c>
      <c r="G12" s="217" t="s">
        <v>806</v>
      </c>
      <c r="H12" s="217" t="s">
        <v>6</v>
      </c>
      <c r="I12" s="217" t="s">
        <v>2</v>
      </c>
      <c r="J12" s="217" t="s">
        <v>32</v>
      </c>
      <c r="K12" s="217" t="s">
        <v>1727</v>
      </c>
      <c r="L12" s="217" t="s">
        <v>30</v>
      </c>
      <c r="M12" s="217" t="s">
        <v>1538</v>
      </c>
      <c r="N12" s="217" t="s">
        <v>30</v>
      </c>
      <c r="O12" s="217" t="s">
        <v>1728</v>
      </c>
      <c r="P12" s="218">
        <v>11101</v>
      </c>
      <c r="Q12" s="217" t="s">
        <v>30</v>
      </c>
      <c r="R12" s="217" t="s">
        <v>157</v>
      </c>
      <c r="S12" s="217" t="s">
        <v>1</v>
      </c>
      <c r="T12" s="217" t="s">
        <v>1067</v>
      </c>
      <c r="U12" s="217" t="s">
        <v>31</v>
      </c>
      <c r="V12" s="217" t="s">
        <v>1888</v>
      </c>
      <c r="W12" s="217" t="s">
        <v>50</v>
      </c>
      <c r="X12" s="217" t="s">
        <v>50</v>
      </c>
      <c r="Y12" s="217" t="s">
        <v>1730</v>
      </c>
      <c r="Z12" s="217" t="s">
        <v>335</v>
      </c>
      <c r="AA12" s="217" t="s">
        <v>704</v>
      </c>
      <c r="AB12" s="291">
        <v>22290285</v>
      </c>
      <c r="AC12" s="291">
        <v>22922301</v>
      </c>
      <c r="AD12" s="219" t="s">
        <v>1890</v>
      </c>
      <c r="AE12" s="219" t="s">
        <v>1889</v>
      </c>
      <c r="AF12" s="219" t="s">
        <v>1601</v>
      </c>
      <c r="AG12" s="219" t="s">
        <v>1891</v>
      </c>
      <c r="AH12" s="217" t="s">
        <v>211</v>
      </c>
      <c r="AI12" s="217" t="s">
        <v>2312</v>
      </c>
      <c r="AJ12" s="219" t="s">
        <v>2743</v>
      </c>
      <c r="AK12" s="308" t="s">
        <v>334</v>
      </c>
    </row>
    <row r="13" spans="1:37" x14ac:dyDescent="0.3">
      <c r="A13" s="219" t="s">
        <v>2370</v>
      </c>
      <c r="B13" s="315" t="s">
        <v>2371</v>
      </c>
      <c r="C13" s="217" t="s">
        <v>308</v>
      </c>
      <c r="D13" s="217" t="s">
        <v>309</v>
      </c>
      <c r="E13" s="217" t="s">
        <v>310</v>
      </c>
      <c r="F13" s="217" t="s">
        <v>1</v>
      </c>
      <c r="G13" s="217" t="s">
        <v>804</v>
      </c>
      <c r="H13" s="217" t="s">
        <v>1</v>
      </c>
      <c r="I13" s="217" t="s">
        <v>1</v>
      </c>
      <c r="J13" s="217" t="s">
        <v>32</v>
      </c>
      <c r="K13" s="217" t="s">
        <v>1727</v>
      </c>
      <c r="L13" s="217" t="s">
        <v>30</v>
      </c>
      <c r="M13" s="217" t="s">
        <v>1538</v>
      </c>
      <c r="N13" s="217" t="s">
        <v>30</v>
      </c>
      <c r="O13" s="217" t="s">
        <v>1728</v>
      </c>
      <c r="P13" s="218">
        <v>10103</v>
      </c>
      <c r="Q13" s="217" t="s">
        <v>30</v>
      </c>
      <c r="R13" s="217" t="s">
        <v>1</v>
      </c>
      <c r="S13" s="217" t="s">
        <v>3</v>
      </c>
      <c r="T13" s="217" t="s">
        <v>1133</v>
      </c>
      <c r="U13" s="217" t="s">
        <v>31</v>
      </c>
      <c r="V13" s="217" t="s">
        <v>31</v>
      </c>
      <c r="W13" s="217" t="s">
        <v>1854</v>
      </c>
      <c r="X13" s="217" t="s">
        <v>311</v>
      </c>
      <c r="Y13" s="217" t="s">
        <v>1730</v>
      </c>
      <c r="Z13" s="217" t="s">
        <v>1566</v>
      </c>
      <c r="AA13" s="217" t="s">
        <v>961</v>
      </c>
      <c r="AB13" s="291">
        <v>40829669</v>
      </c>
      <c r="AC13" s="291">
        <v>22110225</v>
      </c>
      <c r="AD13" s="219" t="s">
        <v>1474</v>
      </c>
      <c r="AE13" s="219" t="s">
        <v>1855</v>
      </c>
      <c r="AF13" s="219" t="s">
        <v>1594</v>
      </c>
      <c r="AG13" s="219" t="s">
        <v>1856</v>
      </c>
      <c r="AH13" s="217" t="s">
        <v>853</v>
      </c>
      <c r="AI13" s="217" t="s">
        <v>2609</v>
      </c>
      <c r="AJ13" s="219" t="s">
        <v>2744</v>
      </c>
      <c r="AK13" s="308" t="s">
        <v>310</v>
      </c>
    </row>
    <row r="14" spans="1:37" x14ac:dyDescent="0.3">
      <c r="A14" s="219" t="s">
        <v>2378</v>
      </c>
      <c r="B14" s="315" t="s">
        <v>2379</v>
      </c>
      <c r="C14" s="217" t="s">
        <v>321</v>
      </c>
      <c r="D14" s="217" t="s">
        <v>322</v>
      </c>
      <c r="E14" s="217" t="s">
        <v>752</v>
      </c>
      <c r="F14" s="217" t="s">
        <v>1735</v>
      </c>
      <c r="G14" s="217" t="s">
        <v>805</v>
      </c>
      <c r="H14" s="217" t="s">
        <v>5</v>
      </c>
      <c r="I14" s="217" t="s">
        <v>3</v>
      </c>
      <c r="J14" s="217" t="s">
        <v>32</v>
      </c>
      <c r="K14" s="217" t="s">
        <v>1727</v>
      </c>
      <c r="L14" s="217" t="s">
        <v>30</v>
      </c>
      <c r="M14" s="217" t="s">
        <v>1538</v>
      </c>
      <c r="N14" s="217" t="s">
        <v>30</v>
      </c>
      <c r="O14" s="217" t="s">
        <v>1728</v>
      </c>
      <c r="P14" s="218">
        <v>11305</v>
      </c>
      <c r="Q14" s="217" t="s">
        <v>30</v>
      </c>
      <c r="R14" s="217" t="s">
        <v>154</v>
      </c>
      <c r="S14" s="217" t="s">
        <v>5</v>
      </c>
      <c r="T14" s="217" t="s">
        <v>1390</v>
      </c>
      <c r="U14" s="217" t="s">
        <v>31</v>
      </c>
      <c r="V14" s="217" t="s">
        <v>1869</v>
      </c>
      <c r="W14" s="217" t="s">
        <v>1870</v>
      </c>
      <c r="X14" s="217" t="s">
        <v>323</v>
      </c>
      <c r="Y14" s="217" t="s">
        <v>1730</v>
      </c>
      <c r="Z14" s="217" t="s">
        <v>1576</v>
      </c>
      <c r="AA14" s="217" t="s">
        <v>776</v>
      </c>
      <c r="AB14" s="291">
        <v>22975986</v>
      </c>
      <c r="AC14" s="291" t="s">
        <v>1591</v>
      </c>
      <c r="AD14" s="219" t="s">
        <v>1872</v>
      </c>
      <c r="AE14" s="219" t="s">
        <v>1871</v>
      </c>
      <c r="AF14" s="219" t="s">
        <v>1602</v>
      </c>
      <c r="AG14" s="219" t="s">
        <v>1873</v>
      </c>
      <c r="AH14" s="217" t="s">
        <v>857</v>
      </c>
      <c r="AI14" s="217" t="s">
        <v>2610</v>
      </c>
      <c r="AJ14" s="219" t="s">
        <v>2745</v>
      </c>
      <c r="AK14" s="308" t="s">
        <v>752</v>
      </c>
    </row>
    <row r="15" spans="1:37" x14ac:dyDescent="0.3">
      <c r="A15" s="216" t="s">
        <v>2392</v>
      </c>
      <c r="B15" s="315" t="s">
        <v>2393</v>
      </c>
      <c r="C15" s="214" t="s">
        <v>343</v>
      </c>
      <c r="D15" s="214" t="s">
        <v>344</v>
      </c>
      <c r="E15" s="214" t="s">
        <v>656</v>
      </c>
      <c r="F15" s="214" t="s">
        <v>1</v>
      </c>
      <c r="G15" s="214" t="s">
        <v>804</v>
      </c>
      <c r="H15" s="214" t="s">
        <v>5</v>
      </c>
      <c r="I15" s="214" t="s">
        <v>1</v>
      </c>
      <c r="J15" s="214" t="s">
        <v>32</v>
      </c>
      <c r="K15" s="214" t="s">
        <v>1727</v>
      </c>
      <c r="L15" s="214" t="s">
        <v>30</v>
      </c>
      <c r="M15" s="214" t="s">
        <v>1538</v>
      </c>
      <c r="N15" s="214" t="s">
        <v>30</v>
      </c>
      <c r="O15" s="214" t="s">
        <v>1728</v>
      </c>
      <c r="P15" s="215">
        <v>10110</v>
      </c>
      <c r="Q15" s="214" t="s">
        <v>30</v>
      </c>
      <c r="R15" s="214" t="s">
        <v>1</v>
      </c>
      <c r="S15" s="214" t="s">
        <v>11</v>
      </c>
      <c r="T15" s="214" t="s">
        <v>1358</v>
      </c>
      <c r="U15" s="214" t="s">
        <v>31</v>
      </c>
      <c r="V15" s="214" t="s">
        <v>31</v>
      </c>
      <c r="W15" s="214" t="s">
        <v>1900</v>
      </c>
      <c r="X15" s="214" t="s">
        <v>345</v>
      </c>
      <c r="Y15" s="214" t="s">
        <v>1730</v>
      </c>
      <c r="Z15" s="214" t="s">
        <v>346</v>
      </c>
      <c r="AA15" s="214" t="s">
        <v>984</v>
      </c>
      <c r="AB15" s="290">
        <v>22545434</v>
      </c>
      <c r="AC15" s="290" t="s">
        <v>1591</v>
      </c>
      <c r="AD15" s="216" t="s">
        <v>1441</v>
      </c>
      <c r="AE15" s="216" t="s">
        <v>1901</v>
      </c>
      <c r="AF15" s="216" t="s">
        <v>1603</v>
      </c>
      <c r="AG15" s="216" t="s">
        <v>1902</v>
      </c>
      <c r="AH15" s="214" t="s">
        <v>863</v>
      </c>
      <c r="AI15" s="214" t="s">
        <v>2611</v>
      </c>
      <c r="AJ15" s="216" t="s">
        <v>2746</v>
      </c>
      <c r="AK15" s="308" t="s">
        <v>656</v>
      </c>
    </row>
    <row r="16" spans="1:37" x14ac:dyDescent="0.3">
      <c r="A16" s="216" t="s">
        <v>2380</v>
      </c>
      <c r="B16" s="315" t="s">
        <v>2381</v>
      </c>
      <c r="C16" s="214" t="s">
        <v>324</v>
      </c>
      <c r="D16" s="214" t="s">
        <v>325</v>
      </c>
      <c r="E16" s="214" t="s">
        <v>326</v>
      </c>
      <c r="F16" s="214" t="s">
        <v>1768</v>
      </c>
      <c r="G16" s="214" t="s">
        <v>33</v>
      </c>
      <c r="H16" s="214" t="s">
        <v>5</v>
      </c>
      <c r="I16" s="214" t="s">
        <v>4</v>
      </c>
      <c r="J16" s="214" t="s">
        <v>32</v>
      </c>
      <c r="K16" s="214" t="s">
        <v>1727</v>
      </c>
      <c r="L16" s="214" t="s">
        <v>30</v>
      </c>
      <c r="M16" s="214" t="s">
        <v>1538</v>
      </c>
      <c r="N16" s="214" t="s">
        <v>32</v>
      </c>
      <c r="O16" s="214" t="s">
        <v>1798</v>
      </c>
      <c r="P16" s="215">
        <v>11201</v>
      </c>
      <c r="Q16" s="214" t="s">
        <v>30</v>
      </c>
      <c r="R16" s="214" t="s">
        <v>13</v>
      </c>
      <c r="S16" s="214" t="s">
        <v>1</v>
      </c>
      <c r="T16" s="214" t="s">
        <v>1071</v>
      </c>
      <c r="U16" s="214" t="s">
        <v>31</v>
      </c>
      <c r="V16" s="214" t="s">
        <v>1874</v>
      </c>
      <c r="W16" s="214" t="s">
        <v>53</v>
      </c>
      <c r="X16" s="214" t="s">
        <v>53</v>
      </c>
      <c r="Y16" s="214" t="s">
        <v>1730</v>
      </c>
      <c r="Z16" s="214" t="s">
        <v>1875</v>
      </c>
      <c r="AA16" s="214" t="s">
        <v>705</v>
      </c>
      <c r="AB16" s="290">
        <v>24100840</v>
      </c>
      <c r="AC16" s="290" t="s">
        <v>1591</v>
      </c>
      <c r="AD16" s="216" t="s">
        <v>1604</v>
      </c>
      <c r="AE16" s="216" t="s">
        <v>1876</v>
      </c>
      <c r="AF16" s="216" t="s">
        <v>1605</v>
      </c>
      <c r="AG16" s="216" t="s">
        <v>1877</v>
      </c>
      <c r="AH16" s="214" t="s">
        <v>858</v>
      </c>
      <c r="AI16" s="214" t="s">
        <v>2612</v>
      </c>
      <c r="AJ16" s="216" t="s">
        <v>2747</v>
      </c>
      <c r="AK16" s="308" t="s">
        <v>326</v>
      </c>
    </row>
    <row r="17" spans="1:37" x14ac:dyDescent="0.3">
      <c r="A17" s="216" t="s">
        <v>2376</v>
      </c>
      <c r="B17" s="315" t="s">
        <v>2377</v>
      </c>
      <c r="C17" s="214" t="s">
        <v>318</v>
      </c>
      <c r="D17" s="214" t="s">
        <v>319</v>
      </c>
      <c r="E17" s="214" t="s">
        <v>320</v>
      </c>
      <c r="F17" s="214" t="s">
        <v>1768</v>
      </c>
      <c r="G17" s="214" t="s">
        <v>33</v>
      </c>
      <c r="H17" s="214" t="s">
        <v>3</v>
      </c>
      <c r="I17" s="214" t="s">
        <v>4</v>
      </c>
      <c r="J17" s="214" t="s">
        <v>32</v>
      </c>
      <c r="K17" s="214" t="s">
        <v>1727</v>
      </c>
      <c r="L17" s="214" t="s">
        <v>30</v>
      </c>
      <c r="M17" s="214" t="s">
        <v>1538</v>
      </c>
      <c r="N17" s="214" t="s">
        <v>30</v>
      </c>
      <c r="O17" s="214" t="s">
        <v>1728</v>
      </c>
      <c r="P17" s="215">
        <v>10601</v>
      </c>
      <c r="Q17" s="214" t="s">
        <v>30</v>
      </c>
      <c r="R17" s="214" t="s">
        <v>6</v>
      </c>
      <c r="S17" s="214" t="s">
        <v>1</v>
      </c>
      <c r="T17" s="214" t="s">
        <v>1041</v>
      </c>
      <c r="U17" s="214" t="s">
        <v>31</v>
      </c>
      <c r="V17" s="214" t="s">
        <v>1606</v>
      </c>
      <c r="W17" s="214" t="s">
        <v>1606</v>
      </c>
      <c r="X17" s="214" t="s">
        <v>1606</v>
      </c>
      <c r="Y17" s="214" t="s">
        <v>1730</v>
      </c>
      <c r="Z17" s="214" t="s">
        <v>1864</v>
      </c>
      <c r="AA17" s="214" t="s">
        <v>775</v>
      </c>
      <c r="AB17" s="290">
        <v>22030016</v>
      </c>
      <c r="AC17" s="290">
        <v>22300016</v>
      </c>
      <c r="AD17" s="216" t="s">
        <v>1866</v>
      </c>
      <c r="AE17" s="216" t="s">
        <v>1865</v>
      </c>
      <c r="AF17" s="216" t="s">
        <v>1867</v>
      </c>
      <c r="AG17" s="216" t="s">
        <v>1868</v>
      </c>
      <c r="AH17" s="214" t="s">
        <v>856</v>
      </c>
      <c r="AI17" s="214" t="s">
        <v>2613</v>
      </c>
      <c r="AJ17" s="216" t="s">
        <v>2748</v>
      </c>
      <c r="AK17" s="308" t="s">
        <v>320</v>
      </c>
    </row>
    <row r="18" spans="1:37" x14ac:dyDescent="0.3">
      <c r="A18" s="219" t="s">
        <v>2326</v>
      </c>
      <c r="B18" s="315" t="s">
        <v>2327</v>
      </c>
      <c r="C18" s="217" t="s">
        <v>237</v>
      </c>
      <c r="D18" s="217" t="s">
        <v>238</v>
      </c>
      <c r="E18" s="217" t="s">
        <v>1607</v>
      </c>
      <c r="F18" s="217" t="s">
        <v>2</v>
      </c>
      <c r="G18" s="217" t="s">
        <v>51</v>
      </c>
      <c r="H18" s="217" t="s">
        <v>1</v>
      </c>
      <c r="I18" s="217" t="s">
        <v>5</v>
      </c>
      <c r="J18" s="217" t="s">
        <v>32</v>
      </c>
      <c r="K18" s="217" t="s">
        <v>1727</v>
      </c>
      <c r="L18" s="217" t="s">
        <v>30</v>
      </c>
      <c r="M18" s="217" t="s">
        <v>1538</v>
      </c>
      <c r="N18" s="217" t="s">
        <v>30</v>
      </c>
      <c r="O18" s="217" t="s">
        <v>1728</v>
      </c>
      <c r="P18" s="218">
        <v>10401</v>
      </c>
      <c r="Q18" s="217" t="s">
        <v>30</v>
      </c>
      <c r="R18" s="217" t="s">
        <v>4</v>
      </c>
      <c r="S18" s="217" t="s">
        <v>1</v>
      </c>
      <c r="T18" s="217" t="s">
        <v>1027</v>
      </c>
      <c r="U18" s="217" t="s">
        <v>31</v>
      </c>
      <c r="V18" s="217" t="s">
        <v>51</v>
      </c>
      <c r="W18" s="217" t="s">
        <v>1608</v>
      </c>
      <c r="X18" s="217" t="s">
        <v>1608</v>
      </c>
      <c r="Y18" s="217" t="s">
        <v>1730</v>
      </c>
      <c r="Z18" s="217" t="s">
        <v>1773</v>
      </c>
      <c r="AA18" s="217" t="s">
        <v>810</v>
      </c>
      <c r="AB18" s="291">
        <v>21065400</v>
      </c>
      <c r="AC18" s="291">
        <v>21065439</v>
      </c>
      <c r="AD18" s="219" t="s">
        <v>1442</v>
      </c>
      <c r="AE18" s="219" t="s">
        <v>1774</v>
      </c>
      <c r="AF18" s="219" t="s">
        <v>1609</v>
      </c>
      <c r="AG18" s="219" t="s">
        <v>1775</v>
      </c>
      <c r="AH18" s="217" t="s">
        <v>834</v>
      </c>
      <c r="AI18" s="217" t="s">
        <v>2614</v>
      </c>
      <c r="AJ18" s="219" t="s">
        <v>2749</v>
      </c>
      <c r="AK18" s="308" t="s">
        <v>1607</v>
      </c>
    </row>
    <row r="19" spans="1:37" x14ac:dyDescent="0.3">
      <c r="A19" s="216" t="s">
        <v>2316</v>
      </c>
      <c r="B19" s="315" t="s">
        <v>2317</v>
      </c>
      <c r="C19" s="214" t="s">
        <v>217</v>
      </c>
      <c r="D19" s="214" t="s">
        <v>218</v>
      </c>
      <c r="E19" s="214" t="s">
        <v>219</v>
      </c>
      <c r="F19" s="214" t="s">
        <v>167</v>
      </c>
      <c r="G19" s="214" t="s">
        <v>58</v>
      </c>
      <c r="H19" s="214" t="s">
        <v>3</v>
      </c>
      <c r="I19" s="214" t="s">
        <v>6</v>
      </c>
      <c r="J19" s="214" t="s">
        <v>32</v>
      </c>
      <c r="K19" s="214" t="s">
        <v>1727</v>
      </c>
      <c r="L19" s="214" t="s">
        <v>30</v>
      </c>
      <c r="M19" s="214" t="s">
        <v>1538</v>
      </c>
      <c r="N19" s="214" t="s">
        <v>30</v>
      </c>
      <c r="O19" s="214" t="s">
        <v>1728</v>
      </c>
      <c r="P19" s="215">
        <v>11903</v>
      </c>
      <c r="Q19" s="214" t="s">
        <v>30</v>
      </c>
      <c r="R19" s="214" t="s">
        <v>59</v>
      </c>
      <c r="S19" s="214" t="s">
        <v>3</v>
      </c>
      <c r="T19" s="214" t="s">
        <v>1410</v>
      </c>
      <c r="U19" s="214" t="s">
        <v>31</v>
      </c>
      <c r="V19" s="214" t="s">
        <v>58</v>
      </c>
      <c r="W19" s="214" t="s">
        <v>1751</v>
      </c>
      <c r="X19" s="214" t="s">
        <v>220</v>
      </c>
      <c r="Y19" s="214" t="s">
        <v>1752</v>
      </c>
      <c r="Z19" s="214" t="s">
        <v>221</v>
      </c>
      <c r="AA19" s="214" t="s">
        <v>661</v>
      </c>
      <c r="AB19" s="290">
        <v>27713003</v>
      </c>
      <c r="AC19" s="290">
        <v>27710910</v>
      </c>
      <c r="AD19" s="216" t="s">
        <v>1753</v>
      </c>
      <c r="AE19" s="216" t="s">
        <v>1754</v>
      </c>
      <c r="AF19" s="216" t="s">
        <v>1755</v>
      </c>
      <c r="AG19" s="216" t="s">
        <v>1756</v>
      </c>
      <c r="AH19" s="214" t="s">
        <v>829</v>
      </c>
      <c r="AI19" s="214" t="s">
        <v>2615</v>
      </c>
      <c r="AJ19" s="216" t="s">
        <v>2750</v>
      </c>
      <c r="AK19" s="308" t="s">
        <v>219</v>
      </c>
    </row>
    <row r="20" spans="1:37" x14ac:dyDescent="0.3">
      <c r="A20" s="216" t="s">
        <v>2432</v>
      </c>
      <c r="B20" s="315" t="s">
        <v>2433</v>
      </c>
      <c r="C20" s="214" t="s">
        <v>410</v>
      </c>
      <c r="D20" s="214" t="s">
        <v>411</v>
      </c>
      <c r="E20" s="214" t="s">
        <v>412</v>
      </c>
      <c r="F20" s="214" t="s">
        <v>1803</v>
      </c>
      <c r="G20" s="214" t="s">
        <v>807</v>
      </c>
      <c r="H20" s="214" t="s">
        <v>1</v>
      </c>
      <c r="I20" s="214" t="s">
        <v>1804</v>
      </c>
      <c r="J20" s="214" t="s">
        <v>32</v>
      </c>
      <c r="K20" s="214" t="s">
        <v>1727</v>
      </c>
      <c r="L20" s="214" t="s">
        <v>30</v>
      </c>
      <c r="M20" s="214" t="s">
        <v>1538</v>
      </c>
      <c r="N20" s="214" t="s">
        <v>30</v>
      </c>
      <c r="O20" s="214" t="s">
        <v>1728</v>
      </c>
      <c r="P20" s="215">
        <v>60301</v>
      </c>
      <c r="Q20" s="214" t="s">
        <v>39</v>
      </c>
      <c r="R20" s="214" t="s">
        <v>3</v>
      </c>
      <c r="S20" s="214" t="s">
        <v>1</v>
      </c>
      <c r="T20" s="214" t="s">
        <v>1025</v>
      </c>
      <c r="U20" s="214" t="s">
        <v>40</v>
      </c>
      <c r="V20" s="214" t="s">
        <v>1971</v>
      </c>
      <c r="W20" s="214" t="s">
        <v>1971</v>
      </c>
      <c r="X20" s="214" t="s">
        <v>1536</v>
      </c>
      <c r="Y20" s="214" t="s">
        <v>1752</v>
      </c>
      <c r="Z20" s="214" t="s">
        <v>413</v>
      </c>
      <c r="AA20" s="214" t="s">
        <v>1481</v>
      </c>
      <c r="AB20" s="290">
        <v>27300045</v>
      </c>
      <c r="AC20" s="290">
        <v>27300045</v>
      </c>
      <c r="AD20" s="216" t="s">
        <v>1973</v>
      </c>
      <c r="AE20" s="216" t="s">
        <v>1972</v>
      </c>
      <c r="AF20" s="216" t="s">
        <v>1974</v>
      </c>
      <c r="AG20" s="216" t="s">
        <v>1975</v>
      </c>
      <c r="AH20" s="214" t="s">
        <v>881</v>
      </c>
      <c r="AI20" s="214" t="s">
        <v>2616</v>
      </c>
      <c r="AJ20" s="216" t="s">
        <v>2751</v>
      </c>
      <c r="AK20" s="308" t="s">
        <v>412</v>
      </c>
    </row>
    <row r="21" spans="1:37" x14ac:dyDescent="0.3">
      <c r="A21" s="219" t="s">
        <v>2382</v>
      </c>
      <c r="B21" s="315" t="s">
        <v>2383</v>
      </c>
      <c r="C21" s="217" t="s">
        <v>327</v>
      </c>
      <c r="D21" s="217" t="s">
        <v>328</v>
      </c>
      <c r="E21" s="217" t="s">
        <v>329</v>
      </c>
      <c r="F21" s="217" t="s">
        <v>3</v>
      </c>
      <c r="G21" s="217" t="s">
        <v>36</v>
      </c>
      <c r="H21" s="217" t="s">
        <v>7</v>
      </c>
      <c r="I21" s="217" t="s">
        <v>9</v>
      </c>
      <c r="J21" s="217" t="s">
        <v>32</v>
      </c>
      <c r="K21" s="217" t="s">
        <v>1727</v>
      </c>
      <c r="L21" s="217" t="s">
        <v>30</v>
      </c>
      <c r="M21" s="217" t="s">
        <v>1538</v>
      </c>
      <c r="N21" s="217" t="s">
        <v>30</v>
      </c>
      <c r="O21" s="217" t="s">
        <v>1728</v>
      </c>
      <c r="P21" s="218">
        <v>20801</v>
      </c>
      <c r="Q21" s="217" t="s">
        <v>32</v>
      </c>
      <c r="R21" s="217" t="s">
        <v>9</v>
      </c>
      <c r="S21" s="217" t="s">
        <v>1</v>
      </c>
      <c r="T21" s="217" t="s">
        <v>1053</v>
      </c>
      <c r="U21" s="217" t="s">
        <v>36</v>
      </c>
      <c r="V21" s="217" t="s">
        <v>1878</v>
      </c>
      <c r="W21" s="217" t="s">
        <v>168</v>
      </c>
      <c r="X21" s="217" t="s">
        <v>168</v>
      </c>
      <c r="Y21" s="217" t="s">
        <v>1730</v>
      </c>
      <c r="Z21" s="217" t="s">
        <v>1879</v>
      </c>
      <c r="AA21" s="217" t="s">
        <v>706</v>
      </c>
      <c r="AB21" s="291">
        <v>24485027</v>
      </c>
      <c r="AC21" s="291">
        <v>24484500</v>
      </c>
      <c r="AD21" s="219" t="s">
        <v>1881</v>
      </c>
      <c r="AE21" s="219" t="s">
        <v>1880</v>
      </c>
      <c r="AF21" s="219" t="s">
        <v>1882</v>
      </c>
      <c r="AG21" s="219" t="s">
        <v>1883</v>
      </c>
      <c r="AH21" s="217" t="s">
        <v>859</v>
      </c>
      <c r="AI21" s="217" t="s">
        <v>2617</v>
      </c>
      <c r="AJ21" s="219" t="s">
        <v>2752</v>
      </c>
      <c r="AK21" s="308" t="s">
        <v>329</v>
      </c>
    </row>
    <row r="22" spans="1:37" x14ac:dyDescent="0.3">
      <c r="A22" s="216" t="s">
        <v>2328</v>
      </c>
      <c r="B22" s="315" t="s">
        <v>2329</v>
      </c>
      <c r="C22" s="214" t="s">
        <v>239</v>
      </c>
      <c r="D22" s="214" t="s">
        <v>240</v>
      </c>
      <c r="E22" s="214" t="s">
        <v>241</v>
      </c>
      <c r="F22" s="214" t="s">
        <v>3</v>
      </c>
      <c r="G22" s="214" t="s">
        <v>36</v>
      </c>
      <c r="H22" s="214" t="s">
        <v>10</v>
      </c>
      <c r="I22" s="214" t="s">
        <v>9</v>
      </c>
      <c r="J22" s="214" t="s">
        <v>32</v>
      </c>
      <c r="K22" s="214" t="s">
        <v>1727</v>
      </c>
      <c r="L22" s="214" t="s">
        <v>30</v>
      </c>
      <c r="M22" s="214" t="s">
        <v>1538</v>
      </c>
      <c r="N22" s="214" t="s">
        <v>30</v>
      </c>
      <c r="O22" s="214" t="s">
        <v>1728</v>
      </c>
      <c r="P22" s="215">
        <v>20901</v>
      </c>
      <c r="Q22" s="214" t="s">
        <v>32</v>
      </c>
      <c r="R22" s="214" t="s">
        <v>10</v>
      </c>
      <c r="S22" s="214" t="s">
        <v>1</v>
      </c>
      <c r="T22" s="214" t="s">
        <v>1058</v>
      </c>
      <c r="U22" s="214" t="s">
        <v>36</v>
      </c>
      <c r="V22" s="214" t="s">
        <v>1776</v>
      </c>
      <c r="W22" s="214" t="s">
        <v>1776</v>
      </c>
      <c r="X22" s="214" t="s">
        <v>242</v>
      </c>
      <c r="Y22" s="214" t="s">
        <v>1770</v>
      </c>
      <c r="Z22" s="214" t="s">
        <v>1611</v>
      </c>
      <c r="AA22" s="214" t="s">
        <v>707</v>
      </c>
      <c r="AB22" s="290">
        <v>24288263</v>
      </c>
      <c r="AC22" s="290">
        <v>24288263</v>
      </c>
      <c r="AD22" s="216" t="s">
        <v>1777</v>
      </c>
      <c r="AE22" s="216" t="s">
        <v>1778</v>
      </c>
      <c r="AF22" s="216" t="s">
        <v>1779</v>
      </c>
      <c r="AG22" s="216" t="s">
        <v>1780</v>
      </c>
      <c r="AH22" s="214" t="s">
        <v>835</v>
      </c>
      <c r="AI22" s="214" t="s">
        <v>2618</v>
      </c>
      <c r="AJ22" s="216" t="s">
        <v>2753</v>
      </c>
      <c r="AK22" s="308" t="s">
        <v>241</v>
      </c>
    </row>
    <row r="23" spans="1:37" x14ac:dyDescent="0.3">
      <c r="A23" s="219" t="s">
        <v>2362</v>
      </c>
      <c r="B23" s="316" t="s">
        <v>2363</v>
      </c>
      <c r="C23" s="217" t="s">
        <v>296</v>
      </c>
      <c r="D23" s="217" t="s">
        <v>297</v>
      </c>
      <c r="E23" s="217" t="s">
        <v>1443</v>
      </c>
      <c r="F23" s="217" t="s">
        <v>3</v>
      </c>
      <c r="G23" s="217" t="s">
        <v>36</v>
      </c>
      <c r="H23" s="217" t="s">
        <v>1</v>
      </c>
      <c r="I23" s="217" t="s">
        <v>9</v>
      </c>
      <c r="J23" s="217" t="s">
        <v>32</v>
      </c>
      <c r="K23" s="217" t="s">
        <v>1727</v>
      </c>
      <c r="L23" s="217" t="s">
        <v>30</v>
      </c>
      <c r="M23" s="217" t="s">
        <v>1538</v>
      </c>
      <c r="N23" s="217" t="s">
        <v>30</v>
      </c>
      <c r="O23" s="217" t="s">
        <v>1728</v>
      </c>
      <c r="P23" s="218">
        <v>20101</v>
      </c>
      <c r="Q23" s="217" t="s">
        <v>32</v>
      </c>
      <c r="R23" s="217" t="s">
        <v>1</v>
      </c>
      <c r="S23" s="217" t="s">
        <v>1</v>
      </c>
      <c r="T23" s="217" t="s">
        <v>1007</v>
      </c>
      <c r="U23" s="217" t="s">
        <v>36</v>
      </c>
      <c r="V23" s="217" t="s">
        <v>36</v>
      </c>
      <c r="W23" s="217" t="s">
        <v>36</v>
      </c>
      <c r="X23" s="217" t="s">
        <v>298</v>
      </c>
      <c r="Y23" s="217" t="s">
        <v>1730</v>
      </c>
      <c r="Z23" s="217" t="s">
        <v>1843</v>
      </c>
      <c r="AA23" s="217" t="s">
        <v>1444</v>
      </c>
      <c r="AB23" s="291">
        <v>24300140</v>
      </c>
      <c r="AC23" s="291">
        <v>24436506</v>
      </c>
      <c r="AD23" s="219" t="s">
        <v>708</v>
      </c>
      <c r="AE23" s="219" t="s">
        <v>1844</v>
      </c>
      <c r="AF23" s="219" t="s">
        <v>1612</v>
      </c>
      <c r="AG23" s="219" t="s">
        <v>1845</v>
      </c>
      <c r="AH23" s="310" t="s">
        <v>2586</v>
      </c>
      <c r="AI23" s="310" t="s">
        <v>2730</v>
      </c>
      <c r="AJ23" s="219" t="s">
        <v>2585</v>
      </c>
      <c r="AK23" s="219" t="s">
        <v>1443</v>
      </c>
    </row>
    <row r="24" spans="1:37" x14ac:dyDescent="0.3">
      <c r="A24" s="216" t="s">
        <v>2360</v>
      </c>
      <c r="B24" s="315" t="s">
        <v>2361</v>
      </c>
      <c r="C24" s="214" t="s">
        <v>293</v>
      </c>
      <c r="D24" s="214" t="s">
        <v>294</v>
      </c>
      <c r="E24" s="214" t="s">
        <v>295</v>
      </c>
      <c r="F24" s="214" t="s">
        <v>3</v>
      </c>
      <c r="G24" s="214" t="s">
        <v>36</v>
      </c>
      <c r="H24" s="214" t="s">
        <v>6</v>
      </c>
      <c r="I24" s="214" t="s">
        <v>9</v>
      </c>
      <c r="J24" s="214" t="s">
        <v>32</v>
      </c>
      <c r="K24" s="214" t="s">
        <v>1727</v>
      </c>
      <c r="L24" s="214" t="s">
        <v>30</v>
      </c>
      <c r="M24" s="214" t="s">
        <v>1538</v>
      </c>
      <c r="N24" s="214" t="s">
        <v>30</v>
      </c>
      <c r="O24" s="214" t="s">
        <v>1728</v>
      </c>
      <c r="P24" s="215">
        <v>20304</v>
      </c>
      <c r="Q24" s="214" t="s">
        <v>32</v>
      </c>
      <c r="R24" s="214" t="s">
        <v>3</v>
      </c>
      <c r="S24" s="214" t="s">
        <v>4</v>
      </c>
      <c r="T24" s="214" t="s">
        <v>1204</v>
      </c>
      <c r="U24" s="214" t="s">
        <v>36</v>
      </c>
      <c r="V24" s="214" t="s">
        <v>1838</v>
      </c>
      <c r="W24" s="214" t="s">
        <v>176</v>
      </c>
      <c r="X24" s="214" t="s">
        <v>173</v>
      </c>
      <c r="Y24" s="214" t="s">
        <v>1730</v>
      </c>
      <c r="Z24" s="214" t="s">
        <v>1839</v>
      </c>
      <c r="AA24" s="214" t="s">
        <v>662</v>
      </c>
      <c r="AB24" s="290">
        <v>24440841</v>
      </c>
      <c r="AC24" s="290">
        <v>24943338</v>
      </c>
      <c r="AD24" s="216" t="s">
        <v>1614</v>
      </c>
      <c r="AE24" s="216" t="s">
        <v>1840</v>
      </c>
      <c r="AF24" s="216" t="s">
        <v>1841</v>
      </c>
      <c r="AG24" s="216" t="s">
        <v>1842</v>
      </c>
      <c r="AH24" s="214" t="s">
        <v>849</v>
      </c>
      <c r="AI24" s="214" t="s">
        <v>2619</v>
      </c>
      <c r="AJ24" s="216" t="s">
        <v>2754</v>
      </c>
      <c r="AK24" s="308" t="s">
        <v>295</v>
      </c>
    </row>
    <row r="25" spans="1:37" x14ac:dyDescent="0.3">
      <c r="A25" s="216" t="s">
        <v>2364</v>
      </c>
      <c r="B25" s="315" t="s">
        <v>2365</v>
      </c>
      <c r="C25" s="214" t="s">
        <v>299</v>
      </c>
      <c r="D25" s="214" t="s">
        <v>300</v>
      </c>
      <c r="E25" s="214" t="s">
        <v>301</v>
      </c>
      <c r="F25" s="214" t="s">
        <v>3</v>
      </c>
      <c r="G25" s="214" t="s">
        <v>36</v>
      </c>
      <c r="H25" s="214" t="s">
        <v>2</v>
      </c>
      <c r="I25" s="214" t="s">
        <v>9</v>
      </c>
      <c r="J25" s="214" t="s">
        <v>32</v>
      </c>
      <c r="K25" s="214" t="s">
        <v>1727</v>
      </c>
      <c r="L25" s="214" t="s">
        <v>34</v>
      </c>
      <c r="M25" s="214" t="s">
        <v>745</v>
      </c>
      <c r="N25" s="214" t="s">
        <v>30</v>
      </c>
      <c r="O25" s="214" t="s">
        <v>1728</v>
      </c>
      <c r="P25" s="215">
        <v>20101</v>
      </c>
      <c r="Q25" s="214" t="s">
        <v>32</v>
      </c>
      <c r="R25" s="214" t="s">
        <v>1</v>
      </c>
      <c r="S25" s="214" t="s">
        <v>1</v>
      </c>
      <c r="T25" s="214" t="s">
        <v>1007</v>
      </c>
      <c r="U25" s="214" t="s">
        <v>36</v>
      </c>
      <c r="V25" s="214" t="s">
        <v>36</v>
      </c>
      <c r="W25" s="214" t="s">
        <v>36</v>
      </c>
      <c r="X25" s="214" t="s">
        <v>302</v>
      </c>
      <c r="Y25" s="214" t="s">
        <v>1730</v>
      </c>
      <c r="Z25" s="214" t="s">
        <v>1846</v>
      </c>
      <c r="AA25" s="214" t="s">
        <v>303</v>
      </c>
      <c r="AB25" s="290">
        <v>24402424</v>
      </c>
      <c r="AC25" s="290">
        <v>24423063</v>
      </c>
      <c r="AD25" s="216" t="s">
        <v>1547</v>
      </c>
      <c r="AE25" s="216" t="s">
        <v>1847</v>
      </c>
      <c r="AF25" s="216" t="s">
        <v>1613</v>
      </c>
      <c r="AG25" s="216" t="s">
        <v>1848</v>
      </c>
      <c r="AH25" s="214" t="s">
        <v>850</v>
      </c>
      <c r="AI25" s="214" t="s">
        <v>2620</v>
      </c>
      <c r="AJ25" s="216" t="s">
        <v>1792</v>
      </c>
      <c r="AK25" s="308" t="s">
        <v>301</v>
      </c>
    </row>
    <row r="26" spans="1:37" x14ac:dyDescent="0.3">
      <c r="A26" s="219" t="s">
        <v>2390</v>
      </c>
      <c r="B26" s="315" t="s">
        <v>2391</v>
      </c>
      <c r="C26" s="217" t="s">
        <v>340</v>
      </c>
      <c r="D26" s="217" t="s">
        <v>341</v>
      </c>
      <c r="E26" s="217" t="s">
        <v>342</v>
      </c>
      <c r="F26" s="217" t="s">
        <v>3</v>
      </c>
      <c r="G26" s="217" t="s">
        <v>36</v>
      </c>
      <c r="H26" s="217" t="s">
        <v>9</v>
      </c>
      <c r="I26" s="217" t="s">
        <v>9</v>
      </c>
      <c r="J26" s="217" t="s">
        <v>32</v>
      </c>
      <c r="K26" s="217" t="s">
        <v>1727</v>
      </c>
      <c r="L26" s="217" t="s">
        <v>30</v>
      </c>
      <c r="M26" s="217" t="s">
        <v>1538</v>
      </c>
      <c r="N26" s="217" t="s">
        <v>30</v>
      </c>
      <c r="O26" s="217" t="s">
        <v>1728</v>
      </c>
      <c r="P26" s="218">
        <v>20501</v>
      </c>
      <c r="Q26" s="217" t="s">
        <v>32</v>
      </c>
      <c r="R26" s="217" t="s">
        <v>5</v>
      </c>
      <c r="S26" s="217" t="s">
        <v>1</v>
      </c>
      <c r="T26" s="217" t="s">
        <v>1035</v>
      </c>
      <c r="U26" s="217" t="s">
        <v>36</v>
      </c>
      <c r="V26" s="217" t="s">
        <v>63</v>
      </c>
      <c r="W26" s="217" t="s">
        <v>63</v>
      </c>
      <c r="X26" s="217" t="s">
        <v>63</v>
      </c>
      <c r="Y26" s="217" t="s">
        <v>1730</v>
      </c>
      <c r="Z26" s="217" t="s">
        <v>1896</v>
      </c>
      <c r="AA26" s="217" t="s">
        <v>663</v>
      </c>
      <c r="AB26" s="291">
        <v>24460559</v>
      </c>
      <c r="AC26" s="291">
        <v>24469001</v>
      </c>
      <c r="AD26" s="219" t="s">
        <v>1898</v>
      </c>
      <c r="AE26" s="219" t="s">
        <v>1897</v>
      </c>
      <c r="AF26" s="219" t="s">
        <v>1610</v>
      </c>
      <c r="AG26" s="219" t="s">
        <v>1899</v>
      </c>
      <c r="AH26" s="217" t="s">
        <v>862</v>
      </c>
      <c r="AI26" s="217" t="s">
        <v>2621</v>
      </c>
      <c r="AJ26" s="219" t="s">
        <v>2755</v>
      </c>
      <c r="AK26" s="308" t="s">
        <v>342</v>
      </c>
    </row>
    <row r="27" spans="1:37" x14ac:dyDescent="0.3">
      <c r="A27" s="219" t="s">
        <v>2394</v>
      </c>
      <c r="B27" s="315" t="s">
        <v>2395</v>
      </c>
      <c r="C27" s="217" t="s">
        <v>347</v>
      </c>
      <c r="D27" s="217" t="s">
        <v>348</v>
      </c>
      <c r="E27" s="217" t="s">
        <v>753</v>
      </c>
      <c r="F27" s="217" t="s">
        <v>4</v>
      </c>
      <c r="G27" s="217" t="s">
        <v>35</v>
      </c>
      <c r="H27" s="217" t="s">
        <v>7</v>
      </c>
      <c r="I27" s="217" t="s">
        <v>10</v>
      </c>
      <c r="J27" s="217" t="s">
        <v>32</v>
      </c>
      <c r="K27" s="217" t="s">
        <v>1727</v>
      </c>
      <c r="L27" s="217" t="s">
        <v>30</v>
      </c>
      <c r="M27" s="217" t="s">
        <v>1538</v>
      </c>
      <c r="N27" s="217" t="s">
        <v>30</v>
      </c>
      <c r="O27" s="217" t="s">
        <v>1728</v>
      </c>
      <c r="P27" s="218">
        <v>21101</v>
      </c>
      <c r="Q27" s="217" t="s">
        <v>32</v>
      </c>
      <c r="R27" s="217" t="s">
        <v>157</v>
      </c>
      <c r="S27" s="217" t="s">
        <v>1</v>
      </c>
      <c r="T27" s="217" t="s">
        <v>1068</v>
      </c>
      <c r="U27" s="217" t="s">
        <v>36</v>
      </c>
      <c r="V27" s="217" t="s">
        <v>1903</v>
      </c>
      <c r="W27" s="217" t="s">
        <v>1903</v>
      </c>
      <c r="X27" s="217" t="s">
        <v>349</v>
      </c>
      <c r="Y27" s="217" t="s">
        <v>1730</v>
      </c>
      <c r="Z27" s="217" t="s">
        <v>965</v>
      </c>
      <c r="AA27" s="217" t="s">
        <v>964</v>
      </c>
      <c r="AB27" s="291">
        <v>24633163</v>
      </c>
      <c r="AC27" s="291">
        <v>24633451</v>
      </c>
      <c r="AD27" s="219" t="s">
        <v>1905</v>
      </c>
      <c r="AE27" s="219" t="s">
        <v>1904</v>
      </c>
      <c r="AF27" s="219" t="s">
        <v>1615</v>
      </c>
      <c r="AG27" s="219" t="s">
        <v>1906</v>
      </c>
      <c r="AH27" s="217" t="s">
        <v>864</v>
      </c>
      <c r="AI27" s="217" t="s">
        <v>2622</v>
      </c>
      <c r="AJ27" s="219" t="s">
        <v>2756</v>
      </c>
      <c r="AK27" s="308" t="s">
        <v>753</v>
      </c>
    </row>
    <row r="28" spans="1:37" x14ac:dyDescent="0.3">
      <c r="A28" s="216" t="s">
        <v>2412</v>
      </c>
      <c r="B28" s="315" t="s">
        <v>2413</v>
      </c>
      <c r="C28" s="214" t="s">
        <v>379</v>
      </c>
      <c r="D28" s="214" t="s">
        <v>380</v>
      </c>
      <c r="E28" s="214" t="s">
        <v>754</v>
      </c>
      <c r="F28" s="214" t="s">
        <v>4</v>
      </c>
      <c r="G28" s="214" t="s">
        <v>35</v>
      </c>
      <c r="H28" s="214" t="s">
        <v>2</v>
      </c>
      <c r="I28" s="214" t="s">
        <v>10</v>
      </c>
      <c r="J28" s="214" t="s">
        <v>32</v>
      </c>
      <c r="K28" s="214" t="s">
        <v>1727</v>
      </c>
      <c r="L28" s="214" t="s">
        <v>30</v>
      </c>
      <c r="M28" s="214" t="s">
        <v>1538</v>
      </c>
      <c r="N28" s="214" t="s">
        <v>32</v>
      </c>
      <c r="O28" s="214" t="s">
        <v>1798</v>
      </c>
      <c r="P28" s="215">
        <v>20208</v>
      </c>
      <c r="Q28" s="214" t="s">
        <v>32</v>
      </c>
      <c r="R28" s="214" t="s">
        <v>2</v>
      </c>
      <c r="S28" s="214" t="s">
        <v>9</v>
      </c>
      <c r="T28" s="214" t="s">
        <v>1338</v>
      </c>
      <c r="U28" s="214" t="s">
        <v>36</v>
      </c>
      <c r="V28" s="214" t="s">
        <v>1931</v>
      </c>
      <c r="W28" s="214" t="s">
        <v>1932</v>
      </c>
      <c r="X28" s="214" t="s">
        <v>381</v>
      </c>
      <c r="Y28" s="214" t="s">
        <v>1730</v>
      </c>
      <c r="Z28" s="214" t="s">
        <v>1549</v>
      </c>
      <c r="AA28" s="214" t="s">
        <v>709</v>
      </c>
      <c r="AB28" s="290">
        <v>24476082</v>
      </c>
      <c r="AC28" s="290">
        <v>24476345</v>
      </c>
      <c r="AD28" s="216" t="s">
        <v>382</v>
      </c>
      <c r="AE28" s="216" t="s">
        <v>1933</v>
      </c>
      <c r="AF28" s="216" t="s">
        <v>1616</v>
      </c>
      <c r="AG28" s="216" t="s">
        <v>1934</v>
      </c>
      <c r="AH28" s="214" t="s">
        <v>872</v>
      </c>
      <c r="AI28" s="214" t="s">
        <v>2623</v>
      </c>
      <c r="AJ28" s="216" t="s">
        <v>2757</v>
      </c>
      <c r="AK28" s="308" t="s">
        <v>754</v>
      </c>
    </row>
    <row r="29" spans="1:37" x14ac:dyDescent="0.3">
      <c r="A29" s="219" t="s">
        <v>2330</v>
      </c>
      <c r="B29" s="315" t="s">
        <v>2331</v>
      </c>
      <c r="C29" s="217" t="s">
        <v>243</v>
      </c>
      <c r="D29" s="217" t="s">
        <v>244</v>
      </c>
      <c r="E29" s="217" t="s">
        <v>245</v>
      </c>
      <c r="F29" s="217" t="s">
        <v>172</v>
      </c>
      <c r="G29" s="217" t="s">
        <v>47</v>
      </c>
      <c r="H29" s="217" t="s">
        <v>3</v>
      </c>
      <c r="I29" s="217" t="s">
        <v>11</v>
      </c>
      <c r="J29" s="217" t="s">
        <v>32</v>
      </c>
      <c r="K29" s="217" t="s">
        <v>1727</v>
      </c>
      <c r="L29" s="217" t="s">
        <v>30</v>
      </c>
      <c r="M29" s="217" t="s">
        <v>1538</v>
      </c>
      <c r="N29" s="217" t="s">
        <v>30</v>
      </c>
      <c r="O29" s="217" t="s">
        <v>1728</v>
      </c>
      <c r="P29" s="218">
        <v>21001</v>
      </c>
      <c r="Q29" s="217" t="s">
        <v>32</v>
      </c>
      <c r="R29" s="217" t="s">
        <v>11</v>
      </c>
      <c r="S29" s="217" t="s">
        <v>1</v>
      </c>
      <c r="T29" s="217" t="s">
        <v>1063</v>
      </c>
      <c r="U29" s="217" t="s">
        <v>36</v>
      </c>
      <c r="V29" s="217" t="s">
        <v>47</v>
      </c>
      <c r="W29" s="217" t="s">
        <v>1781</v>
      </c>
      <c r="X29" s="217" t="s">
        <v>176</v>
      </c>
      <c r="Y29" s="217" t="s">
        <v>1782</v>
      </c>
      <c r="Z29" s="217" t="s">
        <v>246</v>
      </c>
      <c r="AA29" s="217" t="s">
        <v>980</v>
      </c>
      <c r="AB29" s="291">
        <v>24610332</v>
      </c>
      <c r="AC29" s="291" t="s">
        <v>1591</v>
      </c>
      <c r="AD29" s="219" t="s">
        <v>1777</v>
      </c>
      <c r="AE29" s="219" t="s">
        <v>1778</v>
      </c>
      <c r="AF29" s="219" t="s">
        <v>1779</v>
      </c>
      <c r="AG29" s="219" t="s">
        <v>1780</v>
      </c>
      <c r="AH29" s="217" t="s">
        <v>836</v>
      </c>
      <c r="AI29" s="217" t="s">
        <v>2624</v>
      </c>
      <c r="AJ29" s="219" t="s">
        <v>2758</v>
      </c>
      <c r="AK29" s="308" t="s">
        <v>245</v>
      </c>
    </row>
    <row r="30" spans="1:37" x14ac:dyDescent="0.3">
      <c r="A30" s="219" t="s">
        <v>2318</v>
      </c>
      <c r="B30" s="315" t="s">
        <v>2319</v>
      </c>
      <c r="C30" s="217" t="s">
        <v>222</v>
      </c>
      <c r="D30" s="217" t="s">
        <v>223</v>
      </c>
      <c r="E30" s="217" t="s">
        <v>224</v>
      </c>
      <c r="F30" s="217" t="s">
        <v>5</v>
      </c>
      <c r="G30" s="217" t="s">
        <v>49</v>
      </c>
      <c r="H30" s="217" t="s">
        <v>4</v>
      </c>
      <c r="I30" s="217" t="s">
        <v>13</v>
      </c>
      <c r="J30" s="217" t="s">
        <v>32</v>
      </c>
      <c r="K30" s="217" t="s">
        <v>1727</v>
      </c>
      <c r="L30" s="217" t="s">
        <v>30</v>
      </c>
      <c r="M30" s="217" t="s">
        <v>1538</v>
      </c>
      <c r="N30" s="217" t="s">
        <v>30</v>
      </c>
      <c r="O30" s="217" t="s">
        <v>1728</v>
      </c>
      <c r="P30" s="218">
        <v>30701</v>
      </c>
      <c r="Q30" s="217" t="s">
        <v>34</v>
      </c>
      <c r="R30" s="217" t="s">
        <v>7</v>
      </c>
      <c r="S30" s="217" t="s">
        <v>1</v>
      </c>
      <c r="T30" s="217" t="s">
        <v>1049</v>
      </c>
      <c r="U30" s="217" t="s">
        <v>49</v>
      </c>
      <c r="V30" s="217" t="s">
        <v>1757</v>
      </c>
      <c r="W30" s="217" t="s">
        <v>41</v>
      </c>
      <c r="X30" s="217" t="s">
        <v>1537</v>
      </c>
      <c r="Y30" s="217" t="s">
        <v>1730</v>
      </c>
      <c r="Z30" s="217" t="s">
        <v>1561</v>
      </c>
      <c r="AA30" s="217" t="s">
        <v>710</v>
      </c>
      <c r="AB30" s="291">
        <v>25520207</v>
      </c>
      <c r="AC30" s="291">
        <v>25513934</v>
      </c>
      <c r="AD30" s="219" t="s">
        <v>1617</v>
      </c>
      <c r="AE30" s="219" t="s">
        <v>1618</v>
      </c>
      <c r="AF30" s="219" t="s">
        <v>1619</v>
      </c>
      <c r="AG30" s="219" t="s">
        <v>1758</v>
      </c>
      <c r="AH30" s="217" t="s">
        <v>830</v>
      </c>
      <c r="AI30" s="217" t="s">
        <v>2625</v>
      </c>
      <c r="AJ30" s="219" t="s">
        <v>2759</v>
      </c>
      <c r="AK30" s="308" t="s">
        <v>224</v>
      </c>
    </row>
    <row r="31" spans="1:37" x14ac:dyDescent="0.3">
      <c r="A31" s="219" t="s">
        <v>2366</v>
      </c>
      <c r="B31" s="315" t="s">
        <v>2367</v>
      </c>
      <c r="C31" s="217" t="s">
        <v>304</v>
      </c>
      <c r="D31" s="217" t="s">
        <v>305</v>
      </c>
      <c r="E31" s="217" t="s">
        <v>306</v>
      </c>
      <c r="F31" s="217" t="s">
        <v>5</v>
      </c>
      <c r="G31" s="217" t="s">
        <v>49</v>
      </c>
      <c r="H31" s="217" t="s">
        <v>6</v>
      </c>
      <c r="I31" s="217" t="s">
        <v>13</v>
      </c>
      <c r="J31" s="217" t="s">
        <v>32</v>
      </c>
      <c r="K31" s="217" t="s">
        <v>1727</v>
      </c>
      <c r="L31" s="217" t="s">
        <v>30</v>
      </c>
      <c r="M31" s="217" t="s">
        <v>1538</v>
      </c>
      <c r="N31" s="217" t="s">
        <v>30</v>
      </c>
      <c r="O31" s="217" t="s">
        <v>1728</v>
      </c>
      <c r="P31" s="218">
        <v>30302</v>
      </c>
      <c r="Q31" s="217" t="s">
        <v>34</v>
      </c>
      <c r="R31" s="217" t="s">
        <v>3</v>
      </c>
      <c r="S31" s="217" t="s">
        <v>2</v>
      </c>
      <c r="T31" s="217" t="s">
        <v>1089</v>
      </c>
      <c r="U31" s="217" t="s">
        <v>49</v>
      </c>
      <c r="V31" s="217" t="s">
        <v>1793</v>
      </c>
      <c r="W31" s="217" t="s">
        <v>185</v>
      </c>
      <c r="X31" s="217" t="s">
        <v>185</v>
      </c>
      <c r="Y31" s="217" t="s">
        <v>1730</v>
      </c>
      <c r="Z31" s="217" t="s">
        <v>1562</v>
      </c>
      <c r="AA31" s="217" t="s">
        <v>772</v>
      </c>
      <c r="AB31" s="291">
        <v>22795206</v>
      </c>
      <c r="AC31" s="291" t="s">
        <v>1591</v>
      </c>
      <c r="AD31" s="219" t="s">
        <v>673</v>
      </c>
      <c r="AE31" s="219" t="s">
        <v>1849</v>
      </c>
      <c r="AF31" s="219" t="s">
        <v>1620</v>
      </c>
      <c r="AG31" s="219" t="s">
        <v>1850</v>
      </c>
      <c r="AH31" s="217" t="s">
        <v>851</v>
      </c>
      <c r="AI31" s="217" t="s">
        <v>2626</v>
      </c>
      <c r="AJ31" s="219" t="s">
        <v>2760</v>
      </c>
      <c r="AK31" s="308" t="s">
        <v>306</v>
      </c>
    </row>
    <row r="32" spans="1:37" x14ac:dyDescent="0.3">
      <c r="A32" s="216" t="s">
        <v>2388</v>
      </c>
      <c r="B32" s="315" t="s">
        <v>2389</v>
      </c>
      <c r="C32" s="214" t="s">
        <v>336</v>
      </c>
      <c r="D32" s="214" t="s">
        <v>337</v>
      </c>
      <c r="E32" s="214" t="s">
        <v>338</v>
      </c>
      <c r="F32" s="214" t="s">
        <v>1804</v>
      </c>
      <c r="G32" s="214" t="s">
        <v>339</v>
      </c>
      <c r="H32" s="214" t="s">
        <v>1</v>
      </c>
      <c r="I32" s="214" t="s">
        <v>7</v>
      </c>
      <c r="J32" s="214" t="s">
        <v>32</v>
      </c>
      <c r="K32" s="214" t="s">
        <v>1727</v>
      </c>
      <c r="L32" s="214" t="s">
        <v>30</v>
      </c>
      <c r="M32" s="214" t="s">
        <v>1538</v>
      </c>
      <c r="N32" s="214" t="s">
        <v>30</v>
      </c>
      <c r="O32" s="214" t="s">
        <v>1728</v>
      </c>
      <c r="P32" s="215">
        <v>10501</v>
      </c>
      <c r="Q32" s="214" t="s">
        <v>30</v>
      </c>
      <c r="R32" s="214" t="s">
        <v>5</v>
      </c>
      <c r="S32" s="214" t="s">
        <v>1</v>
      </c>
      <c r="T32" s="214" t="s">
        <v>1034</v>
      </c>
      <c r="U32" s="214" t="s">
        <v>31</v>
      </c>
      <c r="V32" s="214" t="s">
        <v>1892</v>
      </c>
      <c r="W32" s="214" t="s">
        <v>1893</v>
      </c>
      <c r="X32" s="214" t="s">
        <v>197</v>
      </c>
      <c r="Y32" s="214" t="s">
        <v>1730</v>
      </c>
      <c r="Z32" s="214" t="s">
        <v>1575</v>
      </c>
      <c r="AA32" s="214" t="s">
        <v>664</v>
      </c>
      <c r="AB32" s="290">
        <v>25466012</v>
      </c>
      <c r="AC32" s="290">
        <v>25469038</v>
      </c>
      <c r="AD32" s="216" t="s">
        <v>1476</v>
      </c>
      <c r="AE32" s="216" t="s">
        <v>1894</v>
      </c>
      <c r="AF32" s="216" t="s">
        <v>1621</v>
      </c>
      <c r="AG32" s="216" t="s">
        <v>1895</v>
      </c>
      <c r="AH32" s="214" t="s">
        <v>861</v>
      </c>
      <c r="AI32" s="214" t="s">
        <v>2627</v>
      </c>
      <c r="AJ32" s="216" t="s">
        <v>2761</v>
      </c>
      <c r="AK32" s="308" t="s">
        <v>338</v>
      </c>
    </row>
    <row r="33" spans="1:37" x14ac:dyDescent="0.3">
      <c r="A33" s="216" t="s">
        <v>2336</v>
      </c>
      <c r="B33" s="315" t="s">
        <v>2337</v>
      </c>
      <c r="C33" s="214" t="s">
        <v>255</v>
      </c>
      <c r="D33" s="214" t="s">
        <v>256</v>
      </c>
      <c r="E33" s="214" t="s">
        <v>257</v>
      </c>
      <c r="F33" s="214" t="s">
        <v>6</v>
      </c>
      <c r="G33" s="214" t="s">
        <v>67</v>
      </c>
      <c r="H33" s="214" t="s">
        <v>3</v>
      </c>
      <c r="I33" s="214" t="s">
        <v>154</v>
      </c>
      <c r="J33" s="214" t="s">
        <v>32</v>
      </c>
      <c r="K33" s="214" t="s">
        <v>1727</v>
      </c>
      <c r="L33" s="214" t="s">
        <v>30</v>
      </c>
      <c r="M33" s="214" t="s">
        <v>1538</v>
      </c>
      <c r="N33" s="214" t="s">
        <v>30</v>
      </c>
      <c r="O33" s="214" t="s">
        <v>1728</v>
      </c>
      <c r="P33" s="215">
        <v>30502</v>
      </c>
      <c r="Q33" s="214" t="s">
        <v>34</v>
      </c>
      <c r="R33" s="214" t="s">
        <v>5</v>
      </c>
      <c r="S33" s="214" t="s">
        <v>2</v>
      </c>
      <c r="T33" s="214" t="s">
        <v>1101</v>
      </c>
      <c r="U33" s="214" t="s">
        <v>49</v>
      </c>
      <c r="V33" s="214" t="s">
        <v>67</v>
      </c>
      <c r="W33" s="214" t="s">
        <v>188</v>
      </c>
      <c r="X33" s="214" t="s">
        <v>188</v>
      </c>
      <c r="Y33" s="214" t="s">
        <v>1730</v>
      </c>
      <c r="Z33" s="214" t="s">
        <v>1785</v>
      </c>
      <c r="AA33" s="214" t="s">
        <v>981</v>
      </c>
      <c r="AB33" s="290">
        <v>25311001</v>
      </c>
      <c r="AC33" s="290">
        <v>25311067</v>
      </c>
      <c r="AD33" s="216" t="s">
        <v>1548</v>
      </c>
      <c r="AE33" s="216" t="s">
        <v>1786</v>
      </c>
      <c r="AF33" s="216" t="s">
        <v>1622</v>
      </c>
      <c r="AG33" s="216" t="s">
        <v>1787</v>
      </c>
      <c r="AH33" s="214" t="s">
        <v>839</v>
      </c>
      <c r="AI33" s="214" t="s">
        <v>2628</v>
      </c>
      <c r="AJ33" s="216" t="s">
        <v>2762</v>
      </c>
      <c r="AK33" s="308" t="s">
        <v>257</v>
      </c>
    </row>
    <row r="34" spans="1:37" x14ac:dyDescent="0.3">
      <c r="A34" s="216" t="s">
        <v>2320</v>
      </c>
      <c r="B34" s="315" t="s">
        <v>2321</v>
      </c>
      <c r="C34" s="214" t="s">
        <v>225</v>
      </c>
      <c r="D34" s="214" t="s">
        <v>226</v>
      </c>
      <c r="E34" s="214" t="s">
        <v>227</v>
      </c>
      <c r="F34" s="214" t="s">
        <v>7</v>
      </c>
      <c r="G34" s="214" t="s">
        <v>46</v>
      </c>
      <c r="H34" s="214" t="s">
        <v>7</v>
      </c>
      <c r="I34" s="214" t="s">
        <v>167</v>
      </c>
      <c r="J34" s="214" t="s">
        <v>32</v>
      </c>
      <c r="K34" s="214" t="s">
        <v>1727</v>
      </c>
      <c r="L34" s="214" t="s">
        <v>30</v>
      </c>
      <c r="M34" s="214" t="s">
        <v>1538</v>
      </c>
      <c r="N34" s="214" t="s">
        <v>30</v>
      </c>
      <c r="O34" s="214" t="s">
        <v>1728</v>
      </c>
      <c r="P34" s="215">
        <v>40104</v>
      </c>
      <c r="Q34" s="214" t="s">
        <v>45</v>
      </c>
      <c r="R34" s="214" t="s">
        <v>1</v>
      </c>
      <c r="S34" s="214" t="s">
        <v>4</v>
      </c>
      <c r="T34" s="214" t="s">
        <v>1195</v>
      </c>
      <c r="U34" s="214" t="s">
        <v>46</v>
      </c>
      <c r="V34" s="214" t="s">
        <v>46</v>
      </c>
      <c r="W34" s="214" t="s">
        <v>1759</v>
      </c>
      <c r="X34" s="214" t="s">
        <v>228</v>
      </c>
      <c r="Y34" s="214" t="s">
        <v>1730</v>
      </c>
      <c r="Z34" s="214" t="s">
        <v>958</v>
      </c>
      <c r="AA34" s="214" t="s">
        <v>712</v>
      </c>
      <c r="AB34" s="290">
        <v>22938390</v>
      </c>
      <c r="AC34" s="290" t="s">
        <v>1591</v>
      </c>
      <c r="AD34" s="216" t="s">
        <v>711</v>
      </c>
      <c r="AE34" s="216" t="s">
        <v>1760</v>
      </c>
      <c r="AF34" s="216" t="s">
        <v>1623</v>
      </c>
      <c r="AG34" s="216" t="s">
        <v>1761</v>
      </c>
      <c r="AH34" s="214" t="s">
        <v>831</v>
      </c>
      <c r="AI34" s="214" t="s">
        <v>2629</v>
      </c>
      <c r="AJ34" s="216" t="s">
        <v>2763</v>
      </c>
      <c r="AK34" s="308" t="s">
        <v>227</v>
      </c>
    </row>
    <row r="35" spans="1:37" x14ac:dyDescent="0.3">
      <c r="A35" s="219" t="s">
        <v>2426</v>
      </c>
      <c r="B35" s="315" t="s">
        <v>2427</v>
      </c>
      <c r="C35" s="217" t="s">
        <v>403</v>
      </c>
      <c r="D35" s="217" t="s">
        <v>404</v>
      </c>
      <c r="E35" s="217" t="s">
        <v>1445</v>
      </c>
      <c r="F35" s="217" t="s">
        <v>7</v>
      </c>
      <c r="G35" s="217" t="s">
        <v>46</v>
      </c>
      <c r="H35" s="217" t="s">
        <v>3</v>
      </c>
      <c r="I35" s="217" t="s">
        <v>167</v>
      </c>
      <c r="J35" s="217" t="s">
        <v>32</v>
      </c>
      <c r="K35" s="217" t="s">
        <v>1727</v>
      </c>
      <c r="L35" s="217" t="s">
        <v>30</v>
      </c>
      <c r="M35" s="217" t="s">
        <v>1538</v>
      </c>
      <c r="N35" s="217" t="s">
        <v>32</v>
      </c>
      <c r="O35" s="217" t="s">
        <v>1798</v>
      </c>
      <c r="P35" s="218">
        <v>40405</v>
      </c>
      <c r="Q35" s="217" t="s">
        <v>45</v>
      </c>
      <c r="R35" s="217" t="s">
        <v>4</v>
      </c>
      <c r="S35" s="217" t="s">
        <v>5</v>
      </c>
      <c r="T35" s="217" t="s">
        <v>1263</v>
      </c>
      <c r="U35" s="217" t="s">
        <v>46</v>
      </c>
      <c r="V35" s="217" t="s">
        <v>192</v>
      </c>
      <c r="W35" s="217" t="s">
        <v>1960</v>
      </c>
      <c r="X35" s="217" t="s">
        <v>61</v>
      </c>
      <c r="Y35" s="217" t="s">
        <v>1730</v>
      </c>
      <c r="Z35" s="217" t="s">
        <v>1961</v>
      </c>
      <c r="AA35" s="217" t="s">
        <v>713</v>
      </c>
      <c r="AB35" s="291">
        <v>24832200</v>
      </c>
      <c r="AC35" s="291">
        <v>24830095</v>
      </c>
      <c r="AD35" s="219" t="s">
        <v>1546</v>
      </c>
      <c r="AE35" s="219" t="s">
        <v>1962</v>
      </c>
      <c r="AF35" s="219" t="s">
        <v>1624</v>
      </c>
      <c r="AG35" s="219" t="s">
        <v>1963</v>
      </c>
      <c r="AH35" s="217" t="s">
        <v>878</v>
      </c>
      <c r="AI35" s="217" t="s">
        <v>2630</v>
      </c>
      <c r="AJ35" s="219" t="s">
        <v>2764</v>
      </c>
      <c r="AK35" s="308" t="s">
        <v>1445</v>
      </c>
    </row>
    <row r="36" spans="1:37" x14ac:dyDescent="0.3">
      <c r="A36" s="219" t="s">
        <v>2322</v>
      </c>
      <c r="B36" s="315" t="s">
        <v>2323</v>
      </c>
      <c r="C36" s="217" t="s">
        <v>229</v>
      </c>
      <c r="D36" s="217" t="s">
        <v>230</v>
      </c>
      <c r="E36" s="217" t="s">
        <v>231</v>
      </c>
      <c r="F36" s="217" t="s">
        <v>9</v>
      </c>
      <c r="G36" s="217" t="s">
        <v>55</v>
      </c>
      <c r="H36" s="217" t="s">
        <v>2</v>
      </c>
      <c r="I36" s="217" t="s">
        <v>170</v>
      </c>
      <c r="J36" s="217" t="s">
        <v>32</v>
      </c>
      <c r="K36" s="217" t="s">
        <v>1727</v>
      </c>
      <c r="L36" s="217" t="s">
        <v>30</v>
      </c>
      <c r="M36" s="217" t="s">
        <v>1538</v>
      </c>
      <c r="N36" s="217" t="s">
        <v>30</v>
      </c>
      <c r="O36" s="217" t="s">
        <v>1728</v>
      </c>
      <c r="P36" s="218">
        <v>50101</v>
      </c>
      <c r="Q36" s="217" t="s">
        <v>48</v>
      </c>
      <c r="R36" s="217" t="s">
        <v>1</v>
      </c>
      <c r="S36" s="217" t="s">
        <v>1</v>
      </c>
      <c r="T36" s="217" t="s">
        <v>1010</v>
      </c>
      <c r="U36" s="217" t="s">
        <v>1762</v>
      </c>
      <c r="V36" s="217" t="s">
        <v>55</v>
      </c>
      <c r="W36" s="217" t="s">
        <v>55</v>
      </c>
      <c r="X36" s="217" t="s">
        <v>232</v>
      </c>
      <c r="Y36" s="217" t="s">
        <v>1763</v>
      </c>
      <c r="Z36" s="217" t="s">
        <v>1764</v>
      </c>
      <c r="AA36" s="217" t="s">
        <v>665</v>
      </c>
      <c r="AB36" s="291">
        <v>21026372</v>
      </c>
      <c r="AC36" s="291">
        <v>89960197</v>
      </c>
      <c r="AD36" s="219" t="s">
        <v>1765</v>
      </c>
      <c r="AE36" s="219" t="s">
        <v>1766</v>
      </c>
      <c r="AF36" s="219" t="s">
        <v>1627</v>
      </c>
      <c r="AG36" s="219" t="s">
        <v>1767</v>
      </c>
      <c r="AH36" s="217" t="s">
        <v>832</v>
      </c>
      <c r="AI36" s="217" t="s">
        <v>2631</v>
      </c>
      <c r="AJ36" s="219" t="s">
        <v>2765</v>
      </c>
      <c r="AK36" s="308" t="s">
        <v>231</v>
      </c>
    </row>
    <row r="37" spans="1:37" x14ac:dyDescent="0.3">
      <c r="A37" s="219" t="s">
        <v>2350</v>
      </c>
      <c r="B37" s="315" t="s">
        <v>2351</v>
      </c>
      <c r="C37" s="217" t="s">
        <v>274</v>
      </c>
      <c r="D37" s="217" t="s">
        <v>275</v>
      </c>
      <c r="E37" s="217" t="s">
        <v>276</v>
      </c>
      <c r="F37" s="217" t="s">
        <v>10</v>
      </c>
      <c r="G37" s="217" t="s">
        <v>69</v>
      </c>
      <c r="H37" s="217" t="s">
        <v>1</v>
      </c>
      <c r="I37" s="217" t="s">
        <v>1819</v>
      </c>
      <c r="J37" s="217" t="s">
        <v>32</v>
      </c>
      <c r="K37" s="217" t="s">
        <v>1727</v>
      </c>
      <c r="L37" s="217" t="s">
        <v>30</v>
      </c>
      <c r="M37" s="217" t="s">
        <v>1538</v>
      </c>
      <c r="N37" s="217" t="s">
        <v>30</v>
      </c>
      <c r="O37" s="217" t="s">
        <v>1728</v>
      </c>
      <c r="P37" s="218">
        <v>50201</v>
      </c>
      <c r="Q37" s="217" t="s">
        <v>48</v>
      </c>
      <c r="R37" s="217" t="s">
        <v>2</v>
      </c>
      <c r="S37" s="217" t="s">
        <v>1</v>
      </c>
      <c r="T37" s="217" t="s">
        <v>1017</v>
      </c>
      <c r="U37" s="217" t="s">
        <v>1762</v>
      </c>
      <c r="V37" s="217" t="s">
        <v>69</v>
      </c>
      <c r="W37" s="217" t="s">
        <v>69</v>
      </c>
      <c r="X37" s="217" t="s">
        <v>277</v>
      </c>
      <c r="Y37" s="217" t="s">
        <v>1763</v>
      </c>
      <c r="Z37" s="217" t="s">
        <v>279</v>
      </c>
      <c r="AA37" s="217" t="s">
        <v>1446</v>
      </c>
      <c r="AB37" s="291">
        <v>26855292</v>
      </c>
      <c r="AC37" s="291">
        <v>88375192</v>
      </c>
      <c r="AD37" s="219" t="s">
        <v>278</v>
      </c>
      <c r="AE37" s="219" t="s">
        <v>1820</v>
      </c>
      <c r="AF37" s="219" t="s">
        <v>1552</v>
      </c>
      <c r="AG37" s="219" t="s">
        <v>1821</v>
      </c>
      <c r="AH37" s="217" t="s">
        <v>845</v>
      </c>
      <c r="AI37" s="217" t="s">
        <v>2632</v>
      </c>
      <c r="AJ37" s="219" t="s">
        <v>2766</v>
      </c>
      <c r="AK37" s="308" t="s">
        <v>276</v>
      </c>
    </row>
    <row r="38" spans="1:37" x14ac:dyDescent="0.3">
      <c r="A38" s="216" t="s">
        <v>2332</v>
      </c>
      <c r="B38" s="315" t="s">
        <v>2333</v>
      </c>
      <c r="C38" s="214" t="s">
        <v>247</v>
      </c>
      <c r="D38" s="214" t="s">
        <v>248</v>
      </c>
      <c r="E38" s="214" t="s">
        <v>249</v>
      </c>
      <c r="F38" s="214" t="s">
        <v>11</v>
      </c>
      <c r="G38" s="214" t="s">
        <v>174</v>
      </c>
      <c r="H38" s="214" t="s">
        <v>7</v>
      </c>
      <c r="I38" s="214" t="s">
        <v>172</v>
      </c>
      <c r="J38" s="214" t="s">
        <v>32</v>
      </c>
      <c r="K38" s="214" t="s">
        <v>1727</v>
      </c>
      <c r="L38" s="214" t="s">
        <v>30</v>
      </c>
      <c r="M38" s="214" t="s">
        <v>1538</v>
      </c>
      <c r="N38" s="214" t="s">
        <v>30</v>
      </c>
      <c r="O38" s="214" t="s">
        <v>1728</v>
      </c>
      <c r="P38" s="215">
        <v>50301</v>
      </c>
      <c r="Q38" s="214" t="s">
        <v>48</v>
      </c>
      <c r="R38" s="214" t="s">
        <v>3</v>
      </c>
      <c r="S38" s="214" t="s">
        <v>1</v>
      </c>
      <c r="T38" s="214" t="s">
        <v>1024</v>
      </c>
      <c r="U38" s="214" t="s">
        <v>1762</v>
      </c>
      <c r="V38" s="214" t="s">
        <v>174</v>
      </c>
      <c r="W38" s="214" t="s">
        <v>174</v>
      </c>
      <c r="X38" s="214" t="s">
        <v>250</v>
      </c>
      <c r="Y38" s="214" t="s">
        <v>1763</v>
      </c>
      <c r="Z38" s="214" t="s">
        <v>251</v>
      </c>
      <c r="AA38" s="214" t="s">
        <v>959</v>
      </c>
      <c r="AB38" s="290">
        <v>26800315</v>
      </c>
      <c r="AC38" s="290">
        <v>26800315</v>
      </c>
      <c r="AD38" s="216" t="s">
        <v>1777</v>
      </c>
      <c r="AE38" s="216" t="s">
        <v>1778</v>
      </c>
      <c r="AF38" s="216" t="s">
        <v>1779</v>
      </c>
      <c r="AG38" s="216" t="s">
        <v>1780</v>
      </c>
      <c r="AH38" s="214" t="s">
        <v>837</v>
      </c>
      <c r="AI38" s="214" t="s">
        <v>2633</v>
      </c>
      <c r="AJ38" s="216" t="s">
        <v>2767</v>
      </c>
      <c r="AK38" s="308" t="s">
        <v>249</v>
      </c>
    </row>
    <row r="39" spans="1:37" x14ac:dyDescent="0.3">
      <c r="A39" s="219" t="s">
        <v>2434</v>
      </c>
      <c r="B39" s="315" t="s">
        <v>2435</v>
      </c>
      <c r="C39" s="217" t="s">
        <v>414</v>
      </c>
      <c r="D39" s="217" t="s">
        <v>415</v>
      </c>
      <c r="E39" s="217" t="s">
        <v>416</v>
      </c>
      <c r="F39" s="217" t="s">
        <v>11</v>
      </c>
      <c r="G39" s="217" t="s">
        <v>174</v>
      </c>
      <c r="H39" s="217" t="s">
        <v>5</v>
      </c>
      <c r="I39" s="217" t="s">
        <v>172</v>
      </c>
      <c r="J39" s="217" t="s">
        <v>32</v>
      </c>
      <c r="K39" s="217" t="s">
        <v>1727</v>
      </c>
      <c r="L39" s="217" t="s">
        <v>30</v>
      </c>
      <c r="M39" s="217" t="s">
        <v>1538</v>
      </c>
      <c r="N39" s="217" t="s">
        <v>30</v>
      </c>
      <c r="O39" s="217" t="s">
        <v>1728</v>
      </c>
      <c r="P39" s="218">
        <v>50501</v>
      </c>
      <c r="Q39" s="217" t="s">
        <v>48</v>
      </c>
      <c r="R39" s="217" t="s">
        <v>5</v>
      </c>
      <c r="S39" s="217" t="s">
        <v>1</v>
      </c>
      <c r="T39" s="217" t="s">
        <v>1038</v>
      </c>
      <c r="U39" s="217" t="s">
        <v>1762</v>
      </c>
      <c r="V39" s="217" t="s">
        <v>1976</v>
      </c>
      <c r="W39" s="217" t="s">
        <v>1977</v>
      </c>
      <c r="X39" s="217" t="s">
        <v>417</v>
      </c>
      <c r="Y39" s="217" t="s">
        <v>1763</v>
      </c>
      <c r="Z39" s="217" t="s">
        <v>418</v>
      </c>
      <c r="AA39" s="217" t="s">
        <v>666</v>
      </c>
      <c r="AB39" s="291">
        <v>26886103</v>
      </c>
      <c r="AC39" s="291">
        <v>26886103</v>
      </c>
      <c r="AD39" s="219" t="s">
        <v>635</v>
      </c>
      <c r="AE39" s="219" t="s">
        <v>1978</v>
      </c>
      <c r="AF39" s="219" t="s">
        <v>1979</v>
      </c>
      <c r="AG39" s="219" t="s">
        <v>1980</v>
      </c>
      <c r="AH39" s="217" t="s">
        <v>882</v>
      </c>
      <c r="AI39" s="217" t="s">
        <v>2634</v>
      </c>
      <c r="AJ39" s="219" t="s">
        <v>2768</v>
      </c>
      <c r="AK39" s="308" t="s">
        <v>416</v>
      </c>
    </row>
    <row r="40" spans="1:37" x14ac:dyDescent="0.3">
      <c r="A40" s="219" t="s">
        <v>2358</v>
      </c>
      <c r="B40" s="315" t="s">
        <v>2359</v>
      </c>
      <c r="C40" s="217" t="s">
        <v>291</v>
      </c>
      <c r="D40" s="217" t="s">
        <v>292</v>
      </c>
      <c r="E40" s="217" t="s">
        <v>1833</v>
      </c>
      <c r="F40" s="217" t="s">
        <v>157</v>
      </c>
      <c r="G40" s="217" t="s">
        <v>62</v>
      </c>
      <c r="H40" s="217" t="s">
        <v>1</v>
      </c>
      <c r="I40" s="217" t="s">
        <v>59</v>
      </c>
      <c r="J40" s="217" t="s">
        <v>32</v>
      </c>
      <c r="K40" s="217" t="s">
        <v>1727</v>
      </c>
      <c r="L40" s="217" t="s">
        <v>30</v>
      </c>
      <c r="M40" s="217" t="s">
        <v>1538</v>
      </c>
      <c r="N40" s="217" t="s">
        <v>30</v>
      </c>
      <c r="O40" s="217" t="s">
        <v>1728</v>
      </c>
      <c r="P40" s="218">
        <v>50601</v>
      </c>
      <c r="Q40" s="217" t="s">
        <v>48</v>
      </c>
      <c r="R40" s="217" t="s">
        <v>6</v>
      </c>
      <c r="S40" s="217" t="s">
        <v>1</v>
      </c>
      <c r="T40" s="217" t="s">
        <v>1045</v>
      </c>
      <c r="U40" s="217" t="s">
        <v>1762</v>
      </c>
      <c r="V40" s="217" t="s">
        <v>62</v>
      </c>
      <c r="W40" s="217" t="s">
        <v>62</v>
      </c>
      <c r="X40" s="217" t="s">
        <v>62</v>
      </c>
      <c r="Y40" s="217" t="s">
        <v>1763</v>
      </c>
      <c r="Z40" s="217" t="s">
        <v>1834</v>
      </c>
      <c r="AA40" s="217" t="s">
        <v>1835</v>
      </c>
      <c r="AB40" s="291">
        <v>26686002</v>
      </c>
      <c r="AC40" s="291">
        <v>26690113</v>
      </c>
      <c r="AD40" s="219" t="s">
        <v>676</v>
      </c>
      <c r="AE40" s="219" t="s">
        <v>1836</v>
      </c>
      <c r="AF40" s="219" t="s">
        <v>1626</v>
      </c>
      <c r="AG40" s="219" t="s">
        <v>1837</v>
      </c>
      <c r="AH40" s="217" t="s">
        <v>848</v>
      </c>
      <c r="AI40" s="217" t="s">
        <v>2635</v>
      </c>
      <c r="AJ40" s="219" t="s">
        <v>2769</v>
      </c>
      <c r="AK40" s="308" t="s">
        <v>1833</v>
      </c>
    </row>
    <row r="41" spans="1:37" x14ac:dyDescent="0.3">
      <c r="A41" s="216" t="s">
        <v>2500</v>
      </c>
      <c r="B41" s="315" t="s">
        <v>2501</v>
      </c>
      <c r="C41" s="214" t="s">
        <v>526</v>
      </c>
      <c r="D41" s="214" t="s">
        <v>657</v>
      </c>
      <c r="E41" s="214" t="s">
        <v>527</v>
      </c>
      <c r="F41" s="214" t="s">
        <v>157</v>
      </c>
      <c r="G41" s="214" t="s">
        <v>62</v>
      </c>
      <c r="H41" s="214" t="s">
        <v>2</v>
      </c>
      <c r="I41" s="214" t="s">
        <v>59</v>
      </c>
      <c r="J41" s="214" t="s">
        <v>32</v>
      </c>
      <c r="K41" s="214" t="s">
        <v>1727</v>
      </c>
      <c r="L41" s="214" t="s">
        <v>30</v>
      </c>
      <c r="M41" s="214" t="s">
        <v>1538</v>
      </c>
      <c r="N41" s="214" t="s">
        <v>32</v>
      </c>
      <c r="O41" s="214" t="s">
        <v>1798</v>
      </c>
      <c r="P41" s="215">
        <v>50701</v>
      </c>
      <c r="Q41" s="214" t="s">
        <v>48</v>
      </c>
      <c r="R41" s="214" t="s">
        <v>7</v>
      </c>
      <c r="S41" s="214" t="s">
        <v>1</v>
      </c>
      <c r="T41" s="214" t="s">
        <v>1588</v>
      </c>
      <c r="U41" s="214" t="s">
        <v>1762</v>
      </c>
      <c r="V41" s="214" t="s">
        <v>2099</v>
      </c>
      <c r="W41" s="214" t="s">
        <v>528</v>
      </c>
      <c r="X41" s="214" t="s">
        <v>528</v>
      </c>
      <c r="Y41" s="214" t="s">
        <v>1763</v>
      </c>
      <c r="Z41" s="214" t="s">
        <v>529</v>
      </c>
      <c r="AA41" s="214" t="s">
        <v>972</v>
      </c>
      <c r="AB41" s="290">
        <v>26620246</v>
      </c>
      <c r="AC41" s="290">
        <v>26621798</v>
      </c>
      <c r="AD41" s="216" t="s">
        <v>1554</v>
      </c>
      <c r="AE41" s="216" t="s">
        <v>2100</v>
      </c>
      <c r="AF41" s="216" t="s">
        <v>2101</v>
      </c>
      <c r="AG41" s="216" t="s">
        <v>2102</v>
      </c>
      <c r="AH41" s="214" t="s">
        <v>913</v>
      </c>
      <c r="AI41" s="214" t="s">
        <v>2636</v>
      </c>
      <c r="AJ41" s="216" t="s">
        <v>2770</v>
      </c>
      <c r="AK41" s="308" t="s">
        <v>527</v>
      </c>
    </row>
    <row r="42" spans="1:37" x14ac:dyDescent="0.3">
      <c r="A42" s="216" t="s">
        <v>2324</v>
      </c>
      <c r="B42" s="315" t="s">
        <v>2325</v>
      </c>
      <c r="C42" s="214" t="s">
        <v>233</v>
      </c>
      <c r="D42" s="214" t="s">
        <v>234</v>
      </c>
      <c r="E42" s="214" t="s">
        <v>1447</v>
      </c>
      <c r="F42" s="214" t="s">
        <v>13</v>
      </c>
      <c r="G42" s="214" t="s">
        <v>40</v>
      </c>
      <c r="H42" s="214" t="s">
        <v>1</v>
      </c>
      <c r="I42" s="214" t="s">
        <v>1768</v>
      </c>
      <c r="J42" s="214" t="s">
        <v>32</v>
      </c>
      <c r="K42" s="214" t="s">
        <v>1727</v>
      </c>
      <c r="L42" s="214" t="s">
        <v>30</v>
      </c>
      <c r="M42" s="214" t="s">
        <v>1538</v>
      </c>
      <c r="N42" s="214" t="s">
        <v>30</v>
      </c>
      <c r="O42" s="214" t="s">
        <v>1728</v>
      </c>
      <c r="P42" s="215">
        <v>60108</v>
      </c>
      <c r="Q42" s="214" t="s">
        <v>39</v>
      </c>
      <c r="R42" s="214" t="s">
        <v>1</v>
      </c>
      <c r="S42" s="214" t="s">
        <v>9</v>
      </c>
      <c r="T42" s="214" t="s">
        <v>1337</v>
      </c>
      <c r="U42" s="214" t="s">
        <v>40</v>
      </c>
      <c r="V42" s="214" t="s">
        <v>40</v>
      </c>
      <c r="W42" s="214" t="s">
        <v>1769</v>
      </c>
      <c r="X42" s="214" t="s">
        <v>235</v>
      </c>
      <c r="Y42" s="214" t="s">
        <v>1770</v>
      </c>
      <c r="Z42" s="214" t="s">
        <v>236</v>
      </c>
      <c r="AA42" s="214" t="s">
        <v>667</v>
      </c>
      <c r="AB42" s="290">
        <v>26630274</v>
      </c>
      <c r="AC42" s="290">
        <v>26640346</v>
      </c>
      <c r="AD42" s="216" t="s">
        <v>714</v>
      </c>
      <c r="AE42" s="216" t="s">
        <v>1771</v>
      </c>
      <c r="AF42" s="216" t="s">
        <v>1628</v>
      </c>
      <c r="AG42" s="216" t="s">
        <v>1772</v>
      </c>
      <c r="AH42" s="214" t="s">
        <v>833</v>
      </c>
      <c r="AI42" s="214" t="s">
        <v>2637</v>
      </c>
      <c r="AJ42" s="216" t="s">
        <v>2771</v>
      </c>
      <c r="AK42" s="308" t="s">
        <v>1447</v>
      </c>
    </row>
    <row r="43" spans="1:37" x14ac:dyDescent="0.3">
      <c r="A43" s="216" t="s">
        <v>2520</v>
      </c>
      <c r="B43" s="315" t="s">
        <v>2521</v>
      </c>
      <c r="C43" s="214" t="s">
        <v>559</v>
      </c>
      <c r="D43" s="214" t="s">
        <v>560</v>
      </c>
      <c r="E43" s="214" t="s">
        <v>561</v>
      </c>
      <c r="F43" s="214" t="s">
        <v>1822</v>
      </c>
      <c r="G43" s="214" t="s">
        <v>377</v>
      </c>
      <c r="H43" s="214" t="s">
        <v>1</v>
      </c>
      <c r="I43" s="214" t="s">
        <v>1742</v>
      </c>
      <c r="J43" s="214" t="s">
        <v>32</v>
      </c>
      <c r="K43" s="214" t="s">
        <v>1727</v>
      </c>
      <c r="L43" s="214" t="s">
        <v>30</v>
      </c>
      <c r="M43" s="214" t="s">
        <v>1538</v>
      </c>
      <c r="N43" s="214" t="s">
        <v>32</v>
      </c>
      <c r="O43" s="214" t="s">
        <v>1798</v>
      </c>
      <c r="P43" s="215">
        <v>60105</v>
      </c>
      <c r="Q43" s="214" t="s">
        <v>39</v>
      </c>
      <c r="R43" s="214" t="s">
        <v>1</v>
      </c>
      <c r="S43" s="214" t="s">
        <v>5</v>
      </c>
      <c r="T43" s="214" t="s">
        <v>1249</v>
      </c>
      <c r="U43" s="214" t="s">
        <v>40</v>
      </c>
      <c r="V43" s="214" t="s">
        <v>40</v>
      </c>
      <c r="W43" s="214" t="s">
        <v>199</v>
      </c>
      <c r="X43" s="214" t="s">
        <v>199</v>
      </c>
      <c r="Y43" s="214" t="s">
        <v>1770</v>
      </c>
      <c r="Z43" s="214" t="s">
        <v>668</v>
      </c>
      <c r="AA43" s="214" t="s">
        <v>715</v>
      </c>
      <c r="AB43" s="290">
        <v>26410125</v>
      </c>
      <c r="AC43" s="290">
        <v>26410125</v>
      </c>
      <c r="AD43" s="216" t="s">
        <v>997</v>
      </c>
      <c r="AE43" s="216" t="s">
        <v>2140</v>
      </c>
      <c r="AF43" s="216" t="s">
        <v>1629</v>
      </c>
      <c r="AG43" s="216" t="s">
        <v>2141</v>
      </c>
      <c r="AH43" s="214" t="s">
        <v>923</v>
      </c>
      <c r="AI43" s="214" t="s">
        <v>2638</v>
      </c>
      <c r="AJ43" s="216" t="s">
        <v>2772</v>
      </c>
      <c r="AK43" s="308" t="s">
        <v>561</v>
      </c>
    </row>
    <row r="44" spans="1:37" x14ac:dyDescent="0.3">
      <c r="A44" s="219" t="s">
        <v>2410</v>
      </c>
      <c r="B44" s="315" t="s">
        <v>2411</v>
      </c>
      <c r="C44" s="217" t="s">
        <v>375</v>
      </c>
      <c r="D44" s="217" t="s">
        <v>376</v>
      </c>
      <c r="E44" s="311" t="s">
        <v>2589</v>
      </c>
      <c r="F44" s="217" t="s">
        <v>1822</v>
      </c>
      <c r="G44" s="217" t="s">
        <v>377</v>
      </c>
      <c r="H44" s="217" t="s">
        <v>4</v>
      </c>
      <c r="I44" s="217" t="s">
        <v>1742</v>
      </c>
      <c r="J44" s="217" t="s">
        <v>32</v>
      </c>
      <c r="K44" s="217" t="s">
        <v>1727</v>
      </c>
      <c r="L44" s="217" t="s">
        <v>30</v>
      </c>
      <c r="M44" s="217" t="s">
        <v>1538</v>
      </c>
      <c r="N44" s="217" t="s">
        <v>32</v>
      </c>
      <c r="O44" s="217" t="s">
        <v>1798</v>
      </c>
      <c r="P44" s="218">
        <v>60104</v>
      </c>
      <c r="Q44" s="217" t="s">
        <v>39</v>
      </c>
      <c r="R44" s="217" t="s">
        <v>1</v>
      </c>
      <c r="S44" s="217" t="s">
        <v>4</v>
      </c>
      <c r="T44" s="217" t="s">
        <v>1197</v>
      </c>
      <c r="U44" s="217" t="s">
        <v>40</v>
      </c>
      <c r="V44" s="217" t="s">
        <v>40</v>
      </c>
      <c r="W44" s="217" t="s">
        <v>1928</v>
      </c>
      <c r="X44" s="217" t="s">
        <v>378</v>
      </c>
      <c r="Y44" s="217" t="s">
        <v>1770</v>
      </c>
      <c r="Z44" s="217" t="s">
        <v>779</v>
      </c>
      <c r="AA44" s="217" t="s">
        <v>967</v>
      </c>
      <c r="AB44" s="291">
        <v>26500140</v>
      </c>
      <c r="AC44" s="291">
        <v>26500140</v>
      </c>
      <c r="AD44" s="219" t="s">
        <v>778</v>
      </c>
      <c r="AE44" s="219" t="s">
        <v>1929</v>
      </c>
      <c r="AF44" s="219" t="s">
        <v>1630</v>
      </c>
      <c r="AG44" s="219" t="s">
        <v>1930</v>
      </c>
      <c r="AH44" s="217" t="s">
        <v>871</v>
      </c>
      <c r="AI44" s="217" t="s">
        <v>2639</v>
      </c>
      <c r="AJ44" s="219" t="s">
        <v>2773</v>
      </c>
      <c r="AK44" s="308" t="s">
        <v>2589</v>
      </c>
    </row>
    <row r="45" spans="1:37" x14ac:dyDescent="0.3">
      <c r="A45" s="216" t="s">
        <v>2344</v>
      </c>
      <c r="B45" s="315" t="s">
        <v>2345</v>
      </c>
      <c r="C45" s="214" t="s">
        <v>263</v>
      </c>
      <c r="D45" s="214" t="s">
        <v>264</v>
      </c>
      <c r="E45" s="214" t="s">
        <v>265</v>
      </c>
      <c r="F45" s="214" t="s">
        <v>1803</v>
      </c>
      <c r="G45" s="214" t="s">
        <v>807</v>
      </c>
      <c r="H45" s="214" t="s">
        <v>7</v>
      </c>
      <c r="I45" s="214" t="s">
        <v>1804</v>
      </c>
      <c r="J45" s="214" t="s">
        <v>32</v>
      </c>
      <c r="K45" s="214" t="s">
        <v>1727</v>
      </c>
      <c r="L45" s="214" t="s">
        <v>30</v>
      </c>
      <c r="M45" s="214" t="s">
        <v>1538</v>
      </c>
      <c r="N45" s="214" t="s">
        <v>32</v>
      </c>
      <c r="O45" s="214" t="s">
        <v>1798</v>
      </c>
      <c r="P45" s="215">
        <v>60502</v>
      </c>
      <c r="Q45" s="214" t="s">
        <v>39</v>
      </c>
      <c r="R45" s="214" t="s">
        <v>5</v>
      </c>
      <c r="S45" s="214" t="s">
        <v>2</v>
      </c>
      <c r="T45" s="214" t="s">
        <v>1104</v>
      </c>
      <c r="U45" s="214" t="s">
        <v>40</v>
      </c>
      <c r="V45" s="214" t="s">
        <v>1805</v>
      </c>
      <c r="W45" s="214" t="s">
        <v>1806</v>
      </c>
      <c r="X45" s="214" t="s">
        <v>266</v>
      </c>
      <c r="Y45" s="214" t="s">
        <v>1752</v>
      </c>
      <c r="Z45" s="214" t="s">
        <v>1807</v>
      </c>
      <c r="AA45" s="214" t="s">
        <v>716</v>
      </c>
      <c r="AB45" s="290">
        <v>27866156</v>
      </c>
      <c r="AC45" s="290">
        <v>88812945</v>
      </c>
      <c r="AD45" s="216" t="s">
        <v>1473</v>
      </c>
      <c r="AE45" s="216" t="s">
        <v>1808</v>
      </c>
      <c r="AF45" s="216" t="s">
        <v>1631</v>
      </c>
      <c r="AG45" s="216" t="s">
        <v>1809</v>
      </c>
      <c r="AH45" s="214" t="s">
        <v>843</v>
      </c>
      <c r="AI45" s="214" t="s">
        <v>2640</v>
      </c>
      <c r="AJ45" s="216" t="s">
        <v>2774</v>
      </c>
      <c r="AK45" s="308" t="s">
        <v>265</v>
      </c>
    </row>
    <row r="46" spans="1:37" x14ac:dyDescent="0.3">
      <c r="A46" s="216" t="s">
        <v>2348</v>
      </c>
      <c r="B46" s="315" t="s">
        <v>2349</v>
      </c>
      <c r="C46" s="214" t="s">
        <v>271</v>
      </c>
      <c r="D46" s="214" t="s">
        <v>272</v>
      </c>
      <c r="E46" s="214" t="s">
        <v>273</v>
      </c>
      <c r="F46" s="214" t="s">
        <v>43</v>
      </c>
      <c r="G46" s="214" t="s">
        <v>270</v>
      </c>
      <c r="H46" s="214" t="s">
        <v>5</v>
      </c>
      <c r="I46" s="214" t="s">
        <v>1810</v>
      </c>
      <c r="J46" s="214" t="s">
        <v>32</v>
      </c>
      <c r="K46" s="214" t="s">
        <v>1727</v>
      </c>
      <c r="L46" s="214" t="s">
        <v>30</v>
      </c>
      <c r="M46" s="214" t="s">
        <v>1538</v>
      </c>
      <c r="N46" s="214" t="s">
        <v>32</v>
      </c>
      <c r="O46" s="214" t="s">
        <v>1798</v>
      </c>
      <c r="P46" s="215">
        <v>60801</v>
      </c>
      <c r="Q46" s="214" t="s">
        <v>39</v>
      </c>
      <c r="R46" s="214" t="s">
        <v>9</v>
      </c>
      <c r="S46" s="214" t="s">
        <v>1</v>
      </c>
      <c r="T46" s="214" t="s">
        <v>1056</v>
      </c>
      <c r="U46" s="214" t="s">
        <v>40</v>
      </c>
      <c r="V46" s="214" t="s">
        <v>1815</v>
      </c>
      <c r="W46" s="214" t="s">
        <v>203</v>
      </c>
      <c r="X46" s="214" t="s">
        <v>203</v>
      </c>
      <c r="Y46" s="214" t="s">
        <v>1752</v>
      </c>
      <c r="Z46" s="214" t="s">
        <v>1816</v>
      </c>
      <c r="AA46" s="214" t="s">
        <v>983</v>
      </c>
      <c r="AB46" s="290">
        <v>27733125</v>
      </c>
      <c r="AC46" s="290" t="s">
        <v>1591</v>
      </c>
      <c r="AD46" s="216" t="s">
        <v>1570</v>
      </c>
      <c r="AE46" s="216" t="s">
        <v>1817</v>
      </c>
      <c r="AF46" s="216" t="s">
        <v>1632</v>
      </c>
      <c r="AG46" s="216" t="s">
        <v>1818</v>
      </c>
      <c r="AH46" s="214" t="s">
        <v>237</v>
      </c>
      <c r="AI46" s="214" t="s">
        <v>2326</v>
      </c>
      <c r="AJ46" s="216" t="s">
        <v>2775</v>
      </c>
      <c r="AK46" s="308" t="s">
        <v>273</v>
      </c>
    </row>
    <row r="47" spans="1:37" x14ac:dyDescent="0.3">
      <c r="A47" s="219" t="s">
        <v>2346</v>
      </c>
      <c r="B47" s="315" t="s">
        <v>2347</v>
      </c>
      <c r="C47" s="217" t="s">
        <v>267</v>
      </c>
      <c r="D47" s="217" t="s">
        <v>268</v>
      </c>
      <c r="E47" s="217" t="s">
        <v>269</v>
      </c>
      <c r="F47" s="217" t="s">
        <v>43</v>
      </c>
      <c r="G47" s="217" t="s">
        <v>270</v>
      </c>
      <c r="H47" s="217" t="s">
        <v>1</v>
      </c>
      <c r="I47" s="217" t="s">
        <v>1810</v>
      </c>
      <c r="J47" s="217" t="s">
        <v>32</v>
      </c>
      <c r="K47" s="217" t="s">
        <v>1727</v>
      </c>
      <c r="L47" s="217" t="s">
        <v>30</v>
      </c>
      <c r="M47" s="217" t="s">
        <v>1538</v>
      </c>
      <c r="N47" s="217" t="s">
        <v>30</v>
      </c>
      <c r="O47" s="217" t="s">
        <v>1728</v>
      </c>
      <c r="P47" s="218">
        <v>60701</v>
      </c>
      <c r="Q47" s="217" t="s">
        <v>39</v>
      </c>
      <c r="R47" s="217" t="s">
        <v>7</v>
      </c>
      <c r="S47" s="217" t="s">
        <v>1</v>
      </c>
      <c r="T47" s="217" t="s">
        <v>1051</v>
      </c>
      <c r="U47" s="217" t="s">
        <v>40</v>
      </c>
      <c r="V47" s="217" t="s">
        <v>1811</v>
      </c>
      <c r="W47" s="217" t="s">
        <v>1811</v>
      </c>
      <c r="X47" s="217" t="s">
        <v>770</v>
      </c>
      <c r="Y47" s="217" t="s">
        <v>1752</v>
      </c>
      <c r="Z47" s="217" t="s">
        <v>1812</v>
      </c>
      <c r="AA47" s="217" t="s">
        <v>669</v>
      </c>
      <c r="AB47" s="291">
        <v>27750142</v>
      </c>
      <c r="AC47" s="291">
        <v>27753132</v>
      </c>
      <c r="AD47" s="219" t="s">
        <v>990</v>
      </c>
      <c r="AE47" s="219" t="s">
        <v>1813</v>
      </c>
      <c r="AF47" s="219" t="s">
        <v>1633</v>
      </c>
      <c r="AG47" s="219" t="s">
        <v>1814</v>
      </c>
      <c r="AH47" s="217" t="s">
        <v>844</v>
      </c>
      <c r="AI47" s="217" t="s">
        <v>2641</v>
      </c>
      <c r="AJ47" s="219" t="s">
        <v>2776</v>
      </c>
      <c r="AK47" s="308" t="s">
        <v>269</v>
      </c>
    </row>
    <row r="48" spans="1:37" x14ac:dyDescent="0.3">
      <c r="A48" s="219" t="s">
        <v>2402</v>
      </c>
      <c r="B48" s="315" t="s">
        <v>2403</v>
      </c>
      <c r="C48" s="217" t="s">
        <v>364</v>
      </c>
      <c r="D48" s="217" t="s">
        <v>365</v>
      </c>
      <c r="E48" s="217" t="s">
        <v>366</v>
      </c>
      <c r="F48" s="217" t="s">
        <v>43</v>
      </c>
      <c r="G48" s="217" t="s">
        <v>270</v>
      </c>
      <c r="H48" s="217" t="s">
        <v>11</v>
      </c>
      <c r="I48" s="217" t="s">
        <v>1810</v>
      </c>
      <c r="J48" s="217" t="s">
        <v>32</v>
      </c>
      <c r="K48" s="217" t="s">
        <v>1727</v>
      </c>
      <c r="L48" s="217" t="s">
        <v>30</v>
      </c>
      <c r="M48" s="217" t="s">
        <v>1538</v>
      </c>
      <c r="N48" s="217" t="s">
        <v>32</v>
      </c>
      <c r="O48" s="217" t="s">
        <v>1798</v>
      </c>
      <c r="P48" s="218">
        <v>61002</v>
      </c>
      <c r="Q48" s="217" t="s">
        <v>39</v>
      </c>
      <c r="R48" s="217" t="s">
        <v>11</v>
      </c>
      <c r="S48" s="217" t="s">
        <v>2</v>
      </c>
      <c r="T48" s="217" t="s">
        <v>1126</v>
      </c>
      <c r="U48" s="217" t="s">
        <v>40</v>
      </c>
      <c r="V48" s="217" t="s">
        <v>1915</v>
      </c>
      <c r="W48" s="217" t="s">
        <v>204</v>
      </c>
      <c r="X48" s="217" t="s">
        <v>204</v>
      </c>
      <c r="Y48" s="217" t="s">
        <v>1752</v>
      </c>
      <c r="Z48" s="217" t="s">
        <v>1571</v>
      </c>
      <c r="AA48" s="217" t="s">
        <v>670</v>
      </c>
      <c r="AB48" s="291">
        <v>27321529</v>
      </c>
      <c r="AC48" s="291" t="s">
        <v>1591</v>
      </c>
      <c r="AD48" s="219" t="s">
        <v>781</v>
      </c>
      <c r="AE48" s="219" t="s">
        <v>1916</v>
      </c>
      <c r="AF48" s="219" t="s">
        <v>1917</v>
      </c>
      <c r="AG48" s="219" t="s">
        <v>1918</v>
      </c>
      <c r="AH48" s="217" t="s">
        <v>868</v>
      </c>
      <c r="AI48" s="217" t="s">
        <v>2642</v>
      </c>
      <c r="AJ48" s="219" t="s">
        <v>2777</v>
      </c>
      <c r="AK48" s="308" t="s">
        <v>366</v>
      </c>
    </row>
    <row r="49" spans="1:37" x14ac:dyDescent="0.3">
      <c r="A49" s="216" t="s">
        <v>2428</v>
      </c>
      <c r="B49" s="315" t="s">
        <v>2429</v>
      </c>
      <c r="C49" s="214" t="s">
        <v>405</v>
      </c>
      <c r="D49" s="214" t="s">
        <v>406</v>
      </c>
      <c r="E49" s="214" t="s">
        <v>756</v>
      </c>
      <c r="F49" s="214" t="s">
        <v>43</v>
      </c>
      <c r="G49" s="214" t="s">
        <v>270</v>
      </c>
      <c r="H49" s="214" t="s">
        <v>3</v>
      </c>
      <c r="I49" s="214" t="s">
        <v>1810</v>
      </c>
      <c r="J49" s="214" t="s">
        <v>32</v>
      </c>
      <c r="K49" s="214" t="s">
        <v>1727</v>
      </c>
      <c r="L49" s="214" t="s">
        <v>30</v>
      </c>
      <c r="M49" s="214" t="s">
        <v>1538</v>
      </c>
      <c r="N49" s="214" t="s">
        <v>32</v>
      </c>
      <c r="O49" s="214" t="s">
        <v>1798</v>
      </c>
      <c r="P49" s="215">
        <v>61301</v>
      </c>
      <c r="Q49" s="214" t="s">
        <v>39</v>
      </c>
      <c r="R49" s="214" t="s">
        <v>154</v>
      </c>
      <c r="S49" s="214" t="s">
        <v>1</v>
      </c>
      <c r="T49" s="214" t="s">
        <v>1532</v>
      </c>
      <c r="U49" s="214" t="s">
        <v>40</v>
      </c>
      <c r="V49" s="214" t="s">
        <v>202</v>
      </c>
      <c r="W49" s="214" t="s">
        <v>202</v>
      </c>
      <c r="X49" s="214" t="s">
        <v>202</v>
      </c>
      <c r="Y49" s="214" t="s">
        <v>1752</v>
      </c>
      <c r="Z49" s="214" t="s">
        <v>1964</v>
      </c>
      <c r="AA49" s="214" t="s">
        <v>671</v>
      </c>
      <c r="AB49" s="290">
        <v>27355201</v>
      </c>
      <c r="AC49" s="290">
        <v>27355256</v>
      </c>
      <c r="AD49" s="216" t="s">
        <v>1966</v>
      </c>
      <c r="AE49" s="216" t="s">
        <v>1965</v>
      </c>
      <c r="AF49" s="216" t="s">
        <v>1634</v>
      </c>
      <c r="AG49" s="216" t="s">
        <v>1967</v>
      </c>
      <c r="AH49" s="214" t="s">
        <v>879</v>
      </c>
      <c r="AI49" s="214" t="s">
        <v>2643</v>
      </c>
      <c r="AJ49" s="216" t="s">
        <v>2778</v>
      </c>
      <c r="AK49" s="308" t="s">
        <v>756</v>
      </c>
    </row>
    <row r="50" spans="1:37" x14ac:dyDescent="0.3">
      <c r="A50" s="219" t="s">
        <v>2354</v>
      </c>
      <c r="B50" s="315" t="s">
        <v>2355</v>
      </c>
      <c r="C50" s="217" t="s">
        <v>283</v>
      </c>
      <c r="D50" s="217" t="s">
        <v>284</v>
      </c>
      <c r="E50" s="217" t="s">
        <v>1448</v>
      </c>
      <c r="F50" s="217" t="s">
        <v>170</v>
      </c>
      <c r="G50" s="217" t="s">
        <v>37</v>
      </c>
      <c r="H50" s="217" t="s">
        <v>1</v>
      </c>
      <c r="I50" s="217" t="s">
        <v>1735</v>
      </c>
      <c r="J50" s="217" t="s">
        <v>32</v>
      </c>
      <c r="K50" s="217" t="s">
        <v>1727</v>
      </c>
      <c r="L50" s="217" t="s">
        <v>30</v>
      </c>
      <c r="M50" s="217" t="s">
        <v>1538</v>
      </c>
      <c r="N50" s="217" t="s">
        <v>30</v>
      </c>
      <c r="O50" s="217" t="s">
        <v>1728</v>
      </c>
      <c r="P50" s="218">
        <v>70101</v>
      </c>
      <c r="Q50" s="217" t="s">
        <v>38</v>
      </c>
      <c r="R50" s="217" t="s">
        <v>1</v>
      </c>
      <c r="S50" s="217" t="s">
        <v>1</v>
      </c>
      <c r="T50" s="217" t="s">
        <v>1012</v>
      </c>
      <c r="U50" s="217" t="s">
        <v>37</v>
      </c>
      <c r="V50" s="217" t="s">
        <v>37</v>
      </c>
      <c r="W50" s="217" t="s">
        <v>37</v>
      </c>
      <c r="X50" s="217" t="s">
        <v>285</v>
      </c>
      <c r="Y50" s="217" t="s">
        <v>1800</v>
      </c>
      <c r="Z50" s="217" t="s">
        <v>771</v>
      </c>
      <c r="AA50" s="217" t="s">
        <v>672</v>
      </c>
      <c r="AB50" s="291">
        <v>27580027</v>
      </c>
      <c r="AC50" s="291">
        <v>21001058</v>
      </c>
      <c r="AD50" s="219" t="s">
        <v>1449</v>
      </c>
      <c r="AE50" s="219" t="s">
        <v>1827</v>
      </c>
      <c r="AF50" s="219" t="s">
        <v>1635</v>
      </c>
      <c r="AG50" s="219" t="s">
        <v>1828</v>
      </c>
      <c r="AH50" s="217" t="s">
        <v>846</v>
      </c>
      <c r="AI50" s="217" t="s">
        <v>2644</v>
      </c>
      <c r="AJ50" s="219" t="s">
        <v>2779</v>
      </c>
      <c r="AK50" s="308" t="s">
        <v>1448</v>
      </c>
    </row>
    <row r="51" spans="1:37" x14ac:dyDescent="0.3">
      <c r="A51" s="219" t="s">
        <v>2342</v>
      </c>
      <c r="B51" s="315" t="s">
        <v>2343</v>
      </c>
      <c r="C51" s="217" t="s">
        <v>261</v>
      </c>
      <c r="D51" s="217" t="s">
        <v>262</v>
      </c>
      <c r="E51" s="217" t="s">
        <v>658</v>
      </c>
      <c r="F51" s="217" t="s">
        <v>170</v>
      </c>
      <c r="G51" s="217" t="s">
        <v>37</v>
      </c>
      <c r="H51" s="217" t="s">
        <v>10</v>
      </c>
      <c r="I51" s="217" t="s">
        <v>1735</v>
      </c>
      <c r="J51" s="217" t="s">
        <v>32</v>
      </c>
      <c r="K51" s="217" t="s">
        <v>1727</v>
      </c>
      <c r="L51" s="217" t="s">
        <v>30</v>
      </c>
      <c r="M51" s="217" t="s">
        <v>1538</v>
      </c>
      <c r="N51" s="217" t="s">
        <v>32</v>
      </c>
      <c r="O51" s="217" t="s">
        <v>1798</v>
      </c>
      <c r="P51" s="218">
        <v>70502</v>
      </c>
      <c r="Q51" s="217" t="s">
        <v>38</v>
      </c>
      <c r="R51" s="217" t="s">
        <v>5</v>
      </c>
      <c r="S51" s="217" t="s">
        <v>2</v>
      </c>
      <c r="T51" s="217" t="s">
        <v>1105</v>
      </c>
      <c r="U51" s="217" t="s">
        <v>37</v>
      </c>
      <c r="V51" s="217" t="s">
        <v>1799</v>
      </c>
      <c r="W51" s="217" t="s">
        <v>205</v>
      </c>
      <c r="X51" s="217" t="s">
        <v>205</v>
      </c>
      <c r="Y51" s="217" t="s">
        <v>1800</v>
      </c>
      <c r="Z51" s="217" t="s">
        <v>811</v>
      </c>
      <c r="AA51" s="217" t="s">
        <v>1636</v>
      </c>
      <c r="AB51" s="291">
        <v>27186105</v>
      </c>
      <c r="AC51" s="291">
        <v>27184052</v>
      </c>
      <c r="AD51" s="219" t="s">
        <v>960</v>
      </c>
      <c r="AE51" s="219" t="s">
        <v>1801</v>
      </c>
      <c r="AF51" s="219" t="s">
        <v>1637</v>
      </c>
      <c r="AG51" s="219" t="s">
        <v>1802</v>
      </c>
      <c r="AH51" s="217" t="s">
        <v>842</v>
      </c>
      <c r="AI51" s="217" t="s">
        <v>2645</v>
      </c>
      <c r="AJ51" s="219" t="s">
        <v>2780</v>
      </c>
      <c r="AK51" s="308" t="s">
        <v>658</v>
      </c>
    </row>
    <row r="52" spans="1:37" x14ac:dyDescent="0.3">
      <c r="A52" s="219" t="s">
        <v>2482</v>
      </c>
      <c r="B52" s="315" t="s">
        <v>2483</v>
      </c>
      <c r="C52" s="217" t="s">
        <v>497</v>
      </c>
      <c r="D52" s="217" t="s">
        <v>498</v>
      </c>
      <c r="E52" s="217" t="s">
        <v>1450</v>
      </c>
      <c r="F52" s="217" t="s">
        <v>170</v>
      </c>
      <c r="G52" s="217" t="s">
        <v>37</v>
      </c>
      <c r="H52" s="217" t="s">
        <v>4</v>
      </c>
      <c r="I52" s="217" t="s">
        <v>1735</v>
      </c>
      <c r="J52" s="217" t="s">
        <v>32</v>
      </c>
      <c r="K52" s="217" t="s">
        <v>1727</v>
      </c>
      <c r="L52" s="217" t="s">
        <v>30</v>
      </c>
      <c r="M52" s="217" t="s">
        <v>1538</v>
      </c>
      <c r="N52" s="217" t="s">
        <v>30</v>
      </c>
      <c r="O52" s="217" t="s">
        <v>1728</v>
      </c>
      <c r="P52" s="218">
        <v>70301</v>
      </c>
      <c r="Q52" s="217" t="s">
        <v>38</v>
      </c>
      <c r="R52" s="217" t="s">
        <v>3</v>
      </c>
      <c r="S52" s="217" t="s">
        <v>1</v>
      </c>
      <c r="T52" s="217" t="s">
        <v>1026</v>
      </c>
      <c r="U52" s="217" t="s">
        <v>37</v>
      </c>
      <c r="V52" s="217" t="s">
        <v>2062</v>
      </c>
      <c r="W52" s="217" t="s">
        <v>2062</v>
      </c>
      <c r="X52" s="217" t="s">
        <v>182</v>
      </c>
      <c r="Y52" s="217" t="s">
        <v>1800</v>
      </c>
      <c r="Z52" s="217" t="s">
        <v>2063</v>
      </c>
      <c r="AA52" s="217" t="s">
        <v>787</v>
      </c>
      <c r="AB52" s="291">
        <v>27688093</v>
      </c>
      <c r="AC52" s="291">
        <v>27686070</v>
      </c>
      <c r="AD52" s="219" t="s">
        <v>2064</v>
      </c>
      <c r="AE52" s="219" t="s">
        <v>2065</v>
      </c>
      <c r="AF52" s="219" t="s">
        <v>2066</v>
      </c>
      <c r="AG52" s="219" t="s">
        <v>2067</v>
      </c>
      <c r="AH52" s="217" t="s">
        <v>905</v>
      </c>
      <c r="AI52" s="217" t="s">
        <v>2646</v>
      </c>
      <c r="AJ52" s="219" t="s">
        <v>2781</v>
      </c>
      <c r="AK52" s="308" t="s">
        <v>1450</v>
      </c>
    </row>
    <row r="53" spans="1:37" x14ac:dyDescent="0.3">
      <c r="A53" s="216" t="s">
        <v>2444</v>
      </c>
      <c r="B53" s="315" t="s">
        <v>2445</v>
      </c>
      <c r="C53" s="214" t="s">
        <v>433</v>
      </c>
      <c r="D53" s="214" t="s">
        <v>434</v>
      </c>
      <c r="E53" s="214" t="s">
        <v>435</v>
      </c>
      <c r="F53" s="214" t="s">
        <v>1995</v>
      </c>
      <c r="G53" s="214" t="s">
        <v>808</v>
      </c>
      <c r="H53" s="214" t="s">
        <v>1</v>
      </c>
      <c r="I53" s="214" t="s">
        <v>1995</v>
      </c>
      <c r="J53" s="214" t="s">
        <v>32</v>
      </c>
      <c r="K53" s="214" t="s">
        <v>1727</v>
      </c>
      <c r="L53" s="214" t="s">
        <v>30</v>
      </c>
      <c r="M53" s="214" t="s">
        <v>1538</v>
      </c>
      <c r="N53" s="214" t="s">
        <v>32</v>
      </c>
      <c r="O53" s="214" t="s">
        <v>1798</v>
      </c>
      <c r="P53" s="215">
        <v>70401</v>
      </c>
      <c r="Q53" s="214" t="s">
        <v>38</v>
      </c>
      <c r="R53" s="214" t="s">
        <v>4</v>
      </c>
      <c r="S53" s="214" t="s">
        <v>1</v>
      </c>
      <c r="T53" s="214" t="s">
        <v>1033</v>
      </c>
      <c r="U53" s="214" t="s">
        <v>37</v>
      </c>
      <c r="V53" s="214" t="s">
        <v>1996</v>
      </c>
      <c r="W53" s="214" t="s">
        <v>1997</v>
      </c>
      <c r="X53" s="214" t="s">
        <v>1471</v>
      </c>
      <c r="Y53" s="214" t="s">
        <v>1800</v>
      </c>
      <c r="Z53" s="214" t="s">
        <v>1541</v>
      </c>
      <c r="AA53" s="214" t="s">
        <v>968</v>
      </c>
      <c r="AB53" s="290">
        <v>27510060</v>
      </c>
      <c r="AC53" s="290">
        <v>27510244</v>
      </c>
      <c r="AD53" s="216" t="s">
        <v>436</v>
      </c>
      <c r="AE53" s="216" t="s">
        <v>1998</v>
      </c>
      <c r="AF53" s="216" t="s">
        <v>1638</v>
      </c>
      <c r="AG53" s="216" t="s">
        <v>1999</v>
      </c>
      <c r="AH53" s="214" t="s">
        <v>887</v>
      </c>
      <c r="AI53" s="214" t="s">
        <v>2647</v>
      </c>
      <c r="AJ53" s="216" t="s">
        <v>2782</v>
      </c>
      <c r="AK53" s="308" t="s">
        <v>435</v>
      </c>
    </row>
    <row r="54" spans="1:37" x14ac:dyDescent="0.3">
      <c r="A54" s="216" t="s">
        <v>2404</v>
      </c>
      <c r="B54" s="315" t="s">
        <v>2405</v>
      </c>
      <c r="C54" s="214" t="s">
        <v>367</v>
      </c>
      <c r="D54" s="214" t="s">
        <v>368</v>
      </c>
      <c r="E54" s="312" t="s">
        <v>2590</v>
      </c>
      <c r="F54" s="214" t="s">
        <v>1819</v>
      </c>
      <c r="G54" s="214" t="s">
        <v>66</v>
      </c>
      <c r="H54" s="214" t="s">
        <v>4</v>
      </c>
      <c r="I54" s="214" t="s">
        <v>1822</v>
      </c>
      <c r="J54" s="214" t="s">
        <v>32</v>
      </c>
      <c r="K54" s="214" t="s">
        <v>1727</v>
      </c>
      <c r="L54" s="214" t="s">
        <v>30</v>
      </c>
      <c r="M54" s="214" t="s">
        <v>1538</v>
      </c>
      <c r="N54" s="214" t="s">
        <v>30</v>
      </c>
      <c r="O54" s="214" t="s">
        <v>1728</v>
      </c>
      <c r="P54" s="215">
        <v>70601</v>
      </c>
      <c r="Q54" s="214" t="s">
        <v>38</v>
      </c>
      <c r="R54" s="214" t="s">
        <v>6</v>
      </c>
      <c r="S54" s="214" t="s">
        <v>1</v>
      </c>
      <c r="T54" s="214" t="s">
        <v>1046</v>
      </c>
      <c r="U54" s="214" t="s">
        <v>37</v>
      </c>
      <c r="V54" s="214" t="s">
        <v>1919</v>
      </c>
      <c r="W54" s="214" t="s">
        <v>1919</v>
      </c>
      <c r="X54" s="214" t="s">
        <v>1639</v>
      </c>
      <c r="Y54" s="214" t="s">
        <v>1800</v>
      </c>
      <c r="Z54" s="214" t="s">
        <v>1640</v>
      </c>
      <c r="AA54" s="214" t="s">
        <v>717</v>
      </c>
      <c r="AB54" s="290">
        <v>27166802</v>
      </c>
      <c r="AC54" s="290" t="s">
        <v>1591</v>
      </c>
      <c r="AD54" s="216" t="s">
        <v>1574</v>
      </c>
      <c r="AE54" s="216" t="s">
        <v>1591</v>
      </c>
      <c r="AF54" s="216" t="s">
        <v>1641</v>
      </c>
      <c r="AG54" s="216" t="s">
        <v>1920</v>
      </c>
      <c r="AH54" s="214" t="s">
        <v>252</v>
      </c>
      <c r="AI54" s="214" t="s">
        <v>2334</v>
      </c>
      <c r="AJ54" s="216" t="s">
        <v>2783</v>
      </c>
      <c r="AK54" s="308" t="s">
        <v>2590</v>
      </c>
    </row>
    <row r="55" spans="1:37" x14ac:dyDescent="0.3">
      <c r="A55" s="219" t="s">
        <v>2422</v>
      </c>
      <c r="B55" s="315" t="s">
        <v>2423</v>
      </c>
      <c r="C55" s="217" t="s">
        <v>396</v>
      </c>
      <c r="D55" s="217" t="s">
        <v>397</v>
      </c>
      <c r="E55" s="217" t="s">
        <v>398</v>
      </c>
      <c r="F55" s="217" t="s">
        <v>7</v>
      </c>
      <c r="G55" s="217" t="s">
        <v>46</v>
      </c>
      <c r="H55" s="217" t="s">
        <v>7</v>
      </c>
      <c r="I55" s="217" t="s">
        <v>167</v>
      </c>
      <c r="J55" s="217" t="s">
        <v>32</v>
      </c>
      <c r="K55" s="217" t="s">
        <v>1727</v>
      </c>
      <c r="L55" s="217" t="s">
        <v>30</v>
      </c>
      <c r="M55" s="217" t="s">
        <v>1538</v>
      </c>
      <c r="N55" s="217" t="s">
        <v>30</v>
      </c>
      <c r="O55" s="217" t="s">
        <v>1728</v>
      </c>
      <c r="P55" s="218">
        <v>40801</v>
      </c>
      <c r="Q55" s="217" t="s">
        <v>45</v>
      </c>
      <c r="R55" s="217" t="s">
        <v>9</v>
      </c>
      <c r="S55" s="217" t="s">
        <v>1</v>
      </c>
      <c r="T55" s="217" t="s">
        <v>1054</v>
      </c>
      <c r="U55" s="217" t="s">
        <v>46</v>
      </c>
      <c r="V55" s="217" t="s">
        <v>1952</v>
      </c>
      <c r="W55" s="217" t="s">
        <v>1953</v>
      </c>
      <c r="X55" s="217" t="s">
        <v>399</v>
      </c>
      <c r="Y55" s="217" t="s">
        <v>1730</v>
      </c>
      <c r="Z55" s="217" t="s">
        <v>1954</v>
      </c>
      <c r="AA55" s="217" t="s">
        <v>718</v>
      </c>
      <c r="AB55" s="291">
        <v>22654811</v>
      </c>
      <c r="AC55" s="291">
        <v>22654811</v>
      </c>
      <c r="AD55" s="219" t="s">
        <v>1642</v>
      </c>
      <c r="AE55" s="219" t="s">
        <v>1955</v>
      </c>
      <c r="AF55" s="219" t="s">
        <v>1623</v>
      </c>
      <c r="AG55" s="219" t="s">
        <v>1956</v>
      </c>
      <c r="AH55" s="217" t="s">
        <v>877</v>
      </c>
      <c r="AI55" s="217" t="s">
        <v>2648</v>
      </c>
      <c r="AJ55" s="219" t="s">
        <v>2784</v>
      </c>
      <c r="AK55" s="308" t="s">
        <v>398</v>
      </c>
    </row>
    <row r="56" spans="1:37" x14ac:dyDescent="0.3">
      <c r="A56" s="219" t="s">
        <v>2406</v>
      </c>
      <c r="B56" s="315" t="s">
        <v>2407</v>
      </c>
      <c r="C56" s="217" t="s">
        <v>369</v>
      </c>
      <c r="D56" s="217" t="s">
        <v>370</v>
      </c>
      <c r="E56" s="217" t="s">
        <v>1643</v>
      </c>
      <c r="F56" s="217" t="s">
        <v>9</v>
      </c>
      <c r="G56" s="217" t="s">
        <v>55</v>
      </c>
      <c r="H56" s="217" t="s">
        <v>3</v>
      </c>
      <c r="I56" s="217" t="s">
        <v>170</v>
      </c>
      <c r="J56" s="217" t="s">
        <v>32</v>
      </c>
      <c r="K56" s="217" t="s">
        <v>1727</v>
      </c>
      <c r="L56" s="217" t="s">
        <v>30</v>
      </c>
      <c r="M56" s="217" t="s">
        <v>1538</v>
      </c>
      <c r="N56" s="217" t="s">
        <v>32</v>
      </c>
      <c r="O56" s="217" t="s">
        <v>1798</v>
      </c>
      <c r="P56" s="218">
        <v>50402</v>
      </c>
      <c r="Q56" s="217" t="s">
        <v>48</v>
      </c>
      <c r="R56" s="217" t="s">
        <v>4</v>
      </c>
      <c r="S56" s="217" t="s">
        <v>2</v>
      </c>
      <c r="T56" s="217" t="s">
        <v>1520</v>
      </c>
      <c r="U56" s="217" t="s">
        <v>1762</v>
      </c>
      <c r="V56" s="217" t="s">
        <v>56</v>
      </c>
      <c r="W56" s="217" t="s">
        <v>181</v>
      </c>
      <c r="X56" s="217" t="s">
        <v>181</v>
      </c>
      <c r="Y56" s="217" t="s">
        <v>1763</v>
      </c>
      <c r="Z56" s="217" t="s">
        <v>1921</v>
      </c>
      <c r="AA56" s="217" t="s">
        <v>777</v>
      </c>
      <c r="AB56" s="291">
        <v>26730527</v>
      </c>
      <c r="AC56" s="291">
        <v>26730027</v>
      </c>
      <c r="AD56" s="219" t="s">
        <v>1478</v>
      </c>
      <c r="AE56" s="219" t="s">
        <v>1922</v>
      </c>
      <c r="AF56" s="219" t="s">
        <v>1644</v>
      </c>
      <c r="AG56" s="219" t="s">
        <v>1923</v>
      </c>
      <c r="AH56" s="217" t="s">
        <v>869</v>
      </c>
      <c r="AI56" s="217" t="s">
        <v>2649</v>
      </c>
      <c r="AJ56" s="219" t="s">
        <v>2785</v>
      </c>
      <c r="AK56" s="308" t="s">
        <v>1643</v>
      </c>
    </row>
    <row r="57" spans="1:37" x14ac:dyDescent="0.3">
      <c r="A57" s="216" t="s">
        <v>2400</v>
      </c>
      <c r="B57" s="315" t="s">
        <v>2401</v>
      </c>
      <c r="C57" s="214" t="s">
        <v>360</v>
      </c>
      <c r="D57" s="214" t="s">
        <v>361</v>
      </c>
      <c r="E57" s="214" t="s">
        <v>362</v>
      </c>
      <c r="F57" s="214" t="s">
        <v>3</v>
      </c>
      <c r="G57" s="214" t="s">
        <v>36</v>
      </c>
      <c r="H57" s="214" t="s">
        <v>5</v>
      </c>
      <c r="I57" s="214" t="s">
        <v>9</v>
      </c>
      <c r="J57" s="214" t="s">
        <v>32</v>
      </c>
      <c r="K57" s="214" t="s">
        <v>1727</v>
      </c>
      <c r="L57" s="214" t="s">
        <v>30</v>
      </c>
      <c r="M57" s="214" t="s">
        <v>1538</v>
      </c>
      <c r="N57" s="214" t="s">
        <v>30</v>
      </c>
      <c r="O57" s="214" t="s">
        <v>1728</v>
      </c>
      <c r="P57" s="215">
        <v>20102</v>
      </c>
      <c r="Q57" s="214" t="s">
        <v>32</v>
      </c>
      <c r="R57" s="214" t="s">
        <v>1</v>
      </c>
      <c r="S57" s="214" t="s">
        <v>2</v>
      </c>
      <c r="T57" s="214" t="s">
        <v>1074</v>
      </c>
      <c r="U57" s="214" t="s">
        <v>36</v>
      </c>
      <c r="V57" s="214" t="s">
        <v>36</v>
      </c>
      <c r="W57" s="214" t="s">
        <v>31</v>
      </c>
      <c r="X57" s="214" t="s">
        <v>31</v>
      </c>
      <c r="Y57" s="214" t="s">
        <v>1730</v>
      </c>
      <c r="Z57" s="214" t="s">
        <v>363</v>
      </c>
      <c r="AA57" s="214" t="s">
        <v>966</v>
      </c>
      <c r="AB57" s="290">
        <v>24338963</v>
      </c>
      <c r="AC57" s="290">
        <v>24338963</v>
      </c>
      <c r="AD57" s="216" t="s">
        <v>1477</v>
      </c>
      <c r="AE57" s="216" t="s">
        <v>1913</v>
      </c>
      <c r="AF57" s="216" t="s">
        <v>1645</v>
      </c>
      <c r="AG57" s="216" t="s">
        <v>1914</v>
      </c>
      <c r="AH57" s="214" t="s">
        <v>867</v>
      </c>
      <c r="AI57" s="214" t="s">
        <v>2650</v>
      </c>
      <c r="AJ57" s="216" t="s">
        <v>2786</v>
      </c>
      <c r="AK57" s="308" t="s">
        <v>362</v>
      </c>
    </row>
    <row r="58" spans="1:37" x14ac:dyDescent="0.3">
      <c r="A58" s="219" t="s">
        <v>2338</v>
      </c>
      <c r="B58" s="315" t="s">
        <v>2339</v>
      </c>
      <c r="C58" s="217" t="s">
        <v>259</v>
      </c>
      <c r="D58" s="217" t="s">
        <v>260</v>
      </c>
      <c r="E58" s="311" t="s">
        <v>2591</v>
      </c>
      <c r="F58" s="217" t="s">
        <v>1768</v>
      </c>
      <c r="G58" s="217" t="s">
        <v>33</v>
      </c>
      <c r="H58" s="217" t="s">
        <v>1</v>
      </c>
      <c r="I58" s="217" t="s">
        <v>4</v>
      </c>
      <c r="J58" s="217" t="s">
        <v>32</v>
      </c>
      <c r="K58" s="217" t="s">
        <v>1727</v>
      </c>
      <c r="L58" s="217" t="s">
        <v>30</v>
      </c>
      <c r="M58" s="217" t="s">
        <v>1538</v>
      </c>
      <c r="N58" s="217" t="s">
        <v>30</v>
      </c>
      <c r="O58" s="217" t="s">
        <v>1728</v>
      </c>
      <c r="P58" s="218">
        <v>10312</v>
      </c>
      <c r="Q58" s="217" t="s">
        <v>30</v>
      </c>
      <c r="R58" s="217" t="s">
        <v>3</v>
      </c>
      <c r="S58" s="217" t="s">
        <v>13</v>
      </c>
      <c r="T58" s="217" t="s">
        <v>1377</v>
      </c>
      <c r="U58" s="217" t="s">
        <v>31</v>
      </c>
      <c r="V58" s="217" t="s">
        <v>33</v>
      </c>
      <c r="W58" s="217" t="s">
        <v>161</v>
      </c>
      <c r="X58" s="217" t="s">
        <v>161</v>
      </c>
      <c r="Y58" s="217" t="s">
        <v>1730</v>
      </c>
      <c r="Z58" s="217" t="s">
        <v>1788</v>
      </c>
      <c r="AA58" s="217" t="s">
        <v>719</v>
      </c>
      <c r="AB58" s="291">
        <v>22597519</v>
      </c>
      <c r="AC58" s="291">
        <v>21004162</v>
      </c>
      <c r="AD58" s="219" t="s">
        <v>1790</v>
      </c>
      <c r="AE58" s="219" t="s">
        <v>1789</v>
      </c>
      <c r="AF58" s="219" t="s">
        <v>1646</v>
      </c>
      <c r="AG58" s="219" t="s">
        <v>1791</v>
      </c>
      <c r="AH58" s="217" t="s">
        <v>840</v>
      </c>
      <c r="AI58" s="217" t="s">
        <v>2651</v>
      </c>
      <c r="AJ58" s="219" t="s">
        <v>2787</v>
      </c>
      <c r="AK58" s="308" t="s">
        <v>2591</v>
      </c>
    </row>
    <row r="59" spans="1:37" x14ac:dyDescent="0.3">
      <c r="A59" s="219" t="s">
        <v>2398</v>
      </c>
      <c r="B59" s="315" t="s">
        <v>2399</v>
      </c>
      <c r="C59" s="217" t="s">
        <v>355</v>
      </c>
      <c r="D59" s="217" t="s">
        <v>356</v>
      </c>
      <c r="E59" s="217" t="s">
        <v>357</v>
      </c>
      <c r="F59" s="217" t="s">
        <v>3</v>
      </c>
      <c r="G59" s="217" t="s">
        <v>36</v>
      </c>
      <c r="H59" s="217" t="s">
        <v>4</v>
      </c>
      <c r="I59" s="217" t="s">
        <v>9</v>
      </c>
      <c r="J59" s="217" t="s">
        <v>32</v>
      </c>
      <c r="K59" s="217" t="s">
        <v>1727</v>
      </c>
      <c r="L59" s="217" t="s">
        <v>30</v>
      </c>
      <c r="M59" s="217" t="s">
        <v>1538</v>
      </c>
      <c r="N59" s="217" t="s">
        <v>30</v>
      </c>
      <c r="O59" s="217" t="s">
        <v>1728</v>
      </c>
      <c r="P59" s="218">
        <v>20104</v>
      </c>
      <c r="Q59" s="217" t="s">
        <v>32</v>
      </c>
      <c r="R59" s="217" t="s">
        <v>1</v>
      </c>
      <c r="S59" s="217" t="s">
        <v>4</v>
      </c>
      <c r="T59" s="217" t="s">
        <v>1193</v>
      </c>
      <c r="U59" s="217" t="s">
        <v>36</v>
      </c>
      <c r="V59" s="217" t="s">
        <v>36</v>
      </c>
      <c r="W59" s="217" t="s">
        <v>158</v>
      </c>
      <c r="X59" s="217" t="s">
        <v>358</v>
      </c>
      <c r="Y59" s="217" t="s">
        <v>1730</v>
      </c>
      <c r="Z59" s="217" t="s">
        <v>359</v>
      </c>
      <c r="AA59" s="217" t="s">
        <v>674</v>
      </c>
      <c r="AB59" s="291">
        <v>24381386</v>
      </c>
      <c r="AC59" s="291">
        <v>24381386</v>
      </c>
      <c r="AD59" s="219" t="s">
        <v>812</v>
      </c>
      <c r="AE59" s="219" t="s">
        <v>1910</v>
      </c>
      <c r="AF59" s="219" t="s">
        <v>1911</v>
      </c>
      <c r="AG59" s="219" t="s">
        <v>1912</v>
      </c>
      <c r="AH59" s="217" t="s">
        <v>866</v>
      </c>
      <c r="AI59" s="217" t="s">
        <v>2652</v>
      </c>
      <c r="AJ59" s="219" t="s">
        <v>2788</v>
      </c>
      <c r="AK59" s="308" t="s">
        <v>357</v>
      </c>
    </row>
    <row r="60" spans="1:37" x14ac:dyDescent="0.3">
      <c r="A60" s="219" t="s">
        <v>2374</v>
      </c>
      <c r="B60" s="315" t="s">
        <v>2375</v>
      </c>
      <c r="C60" s="217" t="s">
        <v>316</v>
      </c>
      <c r="D60" s="217" t="s">
        <v>317</v>
      </c>
      <c r="E60" s="311" t="s">
        <v>2592</v>
      </c>
      <c r="F60" s="217" t="s">
        <v>5</v>
      </c>
      <c r="G60" s="217" t="s">
        <v>49</v>
      </c>
      <c r="H60" s="217" t="s">
        <v>5</v>
      </c>
      <c r="I60" s="217" t="s">
        <v>13</v>
      </c>
      <c r="J60" s="217" t="s">
        <v>32</v>
      </c>
      <c r="K60" s="217" t="s">
        <v>1727</v>
      </c>
      <c r="L60" s="217" t="s">
        <v>30</v>
      </c>
      <c r="M60" s="217" t="s">
        <v>1538</v>
      </c>
      <c r="N60" s="217" t="s">
        <v>30</v>
      </c>
      <c r="O60" s="217" t="s">
        <v>1728</v>
      </c>
      <c r="P60" s="218">
        <v>30201</v>
      </c>
      <c r="Q60" s="217" t="s">
        <v>34</v>
      </c>
      <c r="R60" s="217" t="s">
        <v>2</v>
      </c>
      <c r="S60" s="217" t="s">
        <v>1</v>
      </c>
      <c r="T60" s="217" t="s">
        <v>1015</v>
      </c>
      <c r="U60" s="217" t="s">
        <v>49</v>
      </c>
      <c r="V60" s="217" t="s">
        <v>1861</v>
      </c>
      <c r="W60" s="217" t="s">
        <v>1861</v>
      </c>
      <c r="X60" s="217" t="s">
        <v>158</v>
      </c>
      <c r="Y60" s="217" t="s">
        <v>1730</v>
      </c>
      <c r="Z60" s="217" t="s">
        <v>1563</v>
      </c>
      <c r="AA60" s="217" t="s">
        <v>720</v>
      </c>
      <c r="AB60" s="291">
        <v>25745850</v>
      </c>
      <c r="AC60" s="291">
        <v>25747404</v>
      </c>
      <c r="AD60" s="219" t="s">
        <v>1451</v>
      </c>
      <c r="AE60" s="219" t="s">
        <v>1862</v>
      </c>
      <c r="AF60" s="219" t="s">
        <v>1863</v>
      </c>
      <c r="AG60" s="219" t="s">
        <v>1591</v>
      </c>
      <c r="AH60" s="217" t="s">
        <v>855</v>
      </c>
      <c r="AI60" s="217" t="s">
        <v>2653</v>
      </c>
      <c r="AJ60" s="219" t="s">
        <v>2789</v>
      </c>
      <c r="AK60" s="308" t="s">
        <v>2592</v>
      </c>
    </row>
    <row r="61" spans="1:37" x14ac:dyDescent="0.3">
      <c r="A61" s="216" t="s">
        <v>2384</v>
      </c>
      <c r="B61" s="315" t="s">
        <v>2385</v>
      </c>
      <c r="C61" s="214" t="s">
        <v>330</v>
      </c>
      <c r="D61" s="214" t="s">
        <v>331</v>
      </c>
      <c r="E61" s="214" t="s">
        <v>1452</v>
      </c>
      <c r="F61" s="214" t="s">
        <v>1803</v>
      </c>
      <c r="G61" s="214" t="s">
        <v>807</v>
      </c>
      <c r="H61" s="214" t="s">
        <v>6</v>
      </c>
      <c r="I61" s="214" t="s">
        <v>1804</v>
      </c>
      <c r="J61" s="214" t="s">
        <v>32</v>
      </c>
      <c r="K61" s="214" t="s">
        <v>1727</v>
      </c>
      <c r="L61" s="214" t="s">
        <v>30</v>
      </c>
      <c r="M61" s="214" t="s">
        <v>1538</v>
      </c>
      <c r="N61" s="214" t="s">
        <v>30</v>
      </c>
      <c r="O61" s="214" t="s">
        <v>1728</v>
      </c>
      <c r="P61" s="215">
        <v>60501</v>
      </c>
      <c r="Q61" s="214" t="s">
        <v>39</v>
      </c>
      <c r="R61" s="214" t="s">
        <v>5</v>
      </c>
      <c r="S61" s="214" t="s">
        <v>1</v>
      </c>
      <c r="T61" s="214" t="s">
        <v>1039</v>
      </c>
      <c r="U61" s="214" t="s">
        <v>40</v>
      </c>
      <c r="V61" s="214" t="s">
        <v>1805</v>
      </c>
      <c r="W61" s="214" t="s">
        <v>1884</v>
      </c>
      <c r="X61" s="214" t="s">
        <v>1470</v>
      </c>
      <c r="Y61" s="214" t="s">
        <v>1752</v>
      </c>
      <c r="Z61" s="214" t="s">
        <v>1885</v>
      </c>
      <c r="AA61" s="214" t="s">
        <v>963</v>
      </c>
      <c r="AB61" s="290">
        <v>27864373</v>
      </c>
      <c r="AC61" s="290" t="s">
        <v>1591</v>
      </c>
      <c r="AD61" s="216" t="s">
        <v>962</v>
      </c>
      <c r="AE61" s="216" t="s">
        <v>1886</v>
      </c>
      <c r="AF61" s="216" t="s">
        <v>1647</v>
      </c>
      <c r="AG61" s="216" t="s">
        <v>1887</v>
      </c>
      <c r="AH61" s="214" t="s">
        <v>860</v>
      </c>
      <c r="AI61" s="214" t="s">
        <v>2654</v>
      </c>
      <c r="AJ61" s="216" t="s">
        <v>2790</v>
      </c>
      <c r="AK61" s="308" t="s">
        <v>1452</v>
      </c>
    </row>
    <row r="62" spans="1:37" x14ac:dyDescent="0.3">
      <c r="A62" s="216" t="s">
        <v>2352</v>
      </c>
      <c r="B62" s="315" t="s">
        <v>2353</v>
      </c>
      <c r="C62" s="214" t="s">
        <v>280</v>
      </c>
      <c r="D62" s="214" t="s">
        <v>281</v>
      </c>
      <c r="E62" s="214" t="s">
        <v>282</v>
      </c>
      <c r="F62" s="214" t="s">
        <v>1819</v>
      </c>
      <c r="G62" s="214" t="s">
        <v>66</v>
      </c>
      <c r="H62" s="214" t="s">
        <v>1</v>
      </c>
      <c r="I62" s="214" t="s">
        <v>1822</v>
      </c>
      <c r="J62" s="214" t="s">
        <v>32</v>
      </c>
      <c r="K62" s="214" t="s">
        <v>1727</v>
      </c>
      <c r="L62" s="214" t="s">
        <v>30</v>
      </c>
      <c r="M62" s="214" t="s">
        <v>1538</v>
      </c>
      <c r="N62" s="214" t="s">
        <v>30</v>
      </c>
      <c r="O62" s="214" t="s">
        <v>1728</v>
      </c>
      <c r="P62" s="215">
        <v>70201</v>
      </c>
      <c r="Q62" s="214" t="s">
        <v>38</v>
      </c>
      <c r="R62" s="214" t="s">
        <v>2</v>
      </c>
      <c r="S62" s="214" t="s">
        <v>1</v>
      </c>
      <c r="T62" s="214" t="s">
        <v>1019</v>
      </c>
      <c r="U62" s="214" t="s">
        <v>37</v>
      </c>
      <c r="V62" s="214" t="s">
        <v>1823</v>
      </c>
      <c r="W62" s="214" t="s">
        <v>66</v>
      </c>
      <c r="X62" s="214" t="s">
        <v>64</v>
      </c>
      <c r="Y62" s="214" t="s">
        <v>1800</v>
      </c>
      <c r="Z62" s="214" t="s">
        <v>1555</v>
      </c>
      <c r="AA62" s="214" t="s">
        <v>721</v>
      </c>
      <c r="AB62" s="290">
        <v>27100816</v>
      </c>
      <c r="AC62" s="290">
        <v>27112794</v>
      </c>
      <c r="AD62" s="216" t="s">
        <v>1825</v>
      </c>
      <c r="AE62" s="216" t="s">
        <v>1824</v>
      </c>
      <c r="AF62" s="216" t="s">
        <v>1648</v>
      </c>
      <c r="AG62" s="216" t="s">
        <v>1826</v>
      </c>
      <c r="AH62" s="214" t="s">
        <v>247</v>
      </c>
      <c r="AI62" s="214" t="s">
        <v>2332</v>
      </c>
      <c r="AJ62" s="216" t="s">
        <v>2791</v>
      </c>
      <c r="AK62" s="308" t="s">
        <v>282</v>
      </c>
    </row>
    <row r="63" spans="1:37" x14ac:dyDescent="0.3">
      <c r="A63" s="216" t="s">
        <v>2408</v>
      </c>
      <c r="B63" s="315" t="s">
        <v>2409</v>
      </c>
      <c r="C63" s="214" t="s">
        <v>371</v>
      </c>
      <c r="D63" s="214" t="s">
        <v>372</v>
      </c>
      <c r="E63" s="214" t="s">
        <v>373</v>
      </c>
      <c r="F63" s="214" t="s">
        <v>6</v>
      </c>
      <c r="G63" s="214" t="s">
        <v>67</v>
      </c>
      <c r="H63" s="214" t="s">
        <v>1</v>
      </c>
      <c r="I63" s="214" t="s">
        <v>154</v>
      </c>
      <c r="J63" s="214" t="s">
        <v>32</v>
      </c>
      <c r="K63" s="214" t="s">
        <v>1727</v>
      </c>
      <c r="L63" s="214" t="s">
        <v>30</v>
      </c>
      <c r="M63" s="214" t="s">
        <v>1538</v>
      </c>
      <c r="N63" s="214" t="s">
        <v>30</v>
      </c>
      <c r="O63" s="214" t="s">
        <v>1728</v>
      </c>
      <c r="P63" s="215">
        <v>30401</v>
      </c>
      <c r="Q63" s="214" t="s">
        <v>34</v>
      </c>
      <c r="R63" s="214" t="s">
        <v>4</v>
      </c>
      <c r="S63" s="214" t="s">
        <v>1</v>
      </c>
      <c r="T63" s="214" t="s">
        <v>1029</v>
      </c>
      <c r="U63" s="214" t="s">
        <v>49</v>
      </c>
      <c r="V63" s="214" t="s">
        <v>1924</v>
      </c>
      <c r="W63" s="214" t="s">
        <v>186</v>
      </c>
      <c r="X63" s="214" t="s">
        <v>186</v>
      </c>
      <c r="Y63" s="214" t="s">
        <v>1730</v>
      </c>
      <c r="Z63" s="214" t="s">
        <v>374</v>
      </c>
      <c r="AA63" s="214" t="s">
        <v>986</v>
      </c>
      <c r="AB63" s="290">
        <v>25322274</v>
      </c>
      <c r="AC63" s="290" t="s">
        <v>1591</v>
      </c>
      <c r="AD63" s="216" t="s">
        <v>985</v>
      </c>
      <c r="AE63" s="216" t="s">
        <v>1925</v>
      </c>
      <c r="AF63" s="216" t="s">
        <v>1926</v>
      </c>
      <c r="AG63" s="216" t="s">
        <v>1927</v>
      </c>
      <c r="AH63" s="214" t="s">
        <v>870</v>
      </c>
      <c r="AI63" s="214" t="s">
        <v>2655</v>
      </c>
      <c r="AJ63" s="216" t="s">
        <v>2792</v>
      </c>
      <c r="AK63" s="308" t="s">
        <v>373</v>
      </c>
    </row>
    <row r="64" spans="1:37" x14ac:dyDescent="0.3">
      <c r="A64" s="216" t="s">
        <v>2572</v>
      </c>
      <c r="B64" s="315" t="s">
        <v>2573</v>
      </c>
      <c r="C64" s="214" t="s">
        <v>659</v>
      </c>
      <c r="D64" s="214" t="s">
        <v>648</v>
      </c>
      <c r="E64" s="214" t="s">
        <v>1649</v>
      </c>
      <c r="F64" s="214" t="s">
        <v>1735</v>
      </c>
      <c r="G64" s="214" t="s">
        <v>805</v>
      </c>
      <c r="H64" s="214" t="s">
        <v>1</v>
      </c>
      <c r="I64" s="214" t="s">
        <v>3</v>
      </c>
      <c r="J64" s="214" t="s">
        <v>32</v>
      </c>
      <c r="K64" s="214" t="s">
        <v>1727</v>
      </c>
      <c r="L64" s="214" t="s">
        <v>30</v>
      </c>
      <c r="M64" s="214" t="s">
        <v>1538</v>
      </c>
      <c r="N64" s="214" t="s">
        <v>30</v>
      </c>
      <c r="O64" s="214" t="s">
        <v>1728</v>
      </c>
      <c r="P64" s="215">
        <v>10102</v>
      </c>
      <c r="Q64" s="214" t="s">
        <v>30</v>
      </c>
      <c r="R64" s="214" t="s">
        <v>1</v>
      </c>
      <c r="S64" s="214" t="s">
        <v>2</v>
      </c>
      <c r="T64" s="214" t="s">
        <v>1073</v>
      </c>
      <c r="U64" s="214" t="s">
        <v>31</v>
      </c>
      <c r="V64" s="214" t="s">
        <v>31</v>
      </c>
      <c r="W64" s="214" t="s">
        <v>2236</v>
      </c>
      <c r="X64" s="214" t="s">
        <v>799</v>
      </c>
      <c r="Y64" s="214" t="s">
        <v>1730</v>
      </c>
      <c r="Z64" s="214" t="s">
        <v>1650</v>
      </c>
      <c r="AA64" s="214" t="s">
        <v>800</v>
      </c>
      <c r="AB64" s="290">
        <v>21222801</v>
      </c>
      <c r="AC64" s="290">
        <v>22213849</v>
      </c>
      <c r="AD64" s="216" t="s">
        <v>1591</v>
      </c>
      <c r="AE64" s="216" t="s">
        <v>1591</v>
      </c>
      <c r="AF64" s="216" t="s">
        <v>1651</v>
      </c>
      <c r="AG64" s="216" t="s">
        <v>2237</v>
      </c>
      <c r="AH64" s="214" t="s">
        <v>947</v>
      </c>
      <c r="AI64" s="214" t="s">
        <v>2656</v>
      </c>
      <c r="AJ64" s="216" t="s">
        <v>2793</v>
      </c>
      <c r="AK64" s="308" t="s">
        <v>1649</v>
      </c>
    </row>
    <row r="65" spans="1:37" x14ac:dyDescent="0.3">
      <c r="A65" s="216" t="s">
        <v>2424</v>
      </c>
      <c r="B65" s="315" t="s">
        <v>2425</v>
      </c>
      <c r="C65" s="214" t="s">
        <v>400</v>
      </c>
      <c r="D65" s="214" t="s">
        <v>401</v>
      </c>
      <c r="E65" s="214" t="s">
        <v>755</v>
      </c>
      <c r="F65" s="214" t="s">
        <v>1735</v>
      </c>
      <c r="G65" s="214" t="s">
        <v>805</v>
      </c>
      <c r="H65" s="214" t="s">
        <v>3</v>
      </c>
      <c r="I65" s="214" t="s">
        <v>3</v>
      </c>
      <c r="J65" s="214" t="s">
        <v>32</v>
      </c>
      <c r="K65" s="214" t="s">
        <v>1727</v>
      </c>
      <c r="L65" s="214" t="s">
        <v>30</v>
      </c>
      <c r="M65" s="214" t="s">
        <v>1538</v>
      </c>
      <c r="N65" s="214" t="s">
        <v>30</v>
      </c>
      <c r="O65" s="214" t="s">
        <v>1728</v>
      </c>
      <c r="P65" s="215">
        <v>10202</v>
      </c>
      <c r="Q65" s="214" t="s">
        <v>30</v>
      </c>
      <c r="R65" s="214" t="s">
        <v>2</v>
      </c>
      <c r="S65" s="214" t="s">
        <v>2</v>
      </c>
      <c r="T65" s="214" t="s">
        <v>1080</v>
      </c>
      <c r="U65" s="214" t="s">
        <v>31</v>
      </c>
      <c r="V65" s="214" t="s">
        <v>1957</v>
      </c>
      <c r="W65" s="214" t="s">
        <v>158</v>
      </c>
      <c r="X65" s="214" t="s">
        <v>402</v>
      </c>
      <c r="Y65" s="214" t="s">
        <v>1730</v>
      </c>
      <c r="Z65" s="214" t="s">
        <v>814</v>
      </c>
      <c r="AA65" s="214" t="s">
        <v>722</v>
      </c>
      <c r="AB65" s="290">
        <v>40814800</v>
      </c>
      <c r="AC65" s="290">
        <v>22280123</v>
      </c>
      <c r="AD65" s="216" t="s">
        <v>780</v>
      </c>
      <c r="AE65" s="216" t="s">
        <v>1958</v>
      </c>
      <c r="AF65" s="216" t="s">
        <v>1652</v>
      </c>
      <c r="AG65" s="216" t="s">
        <v>1959</v>
      </c>
      <c r="AH65" s="214" t="s">
        <v>206</v>
      </c>
      <c r="AI65" s="214" t="s">
        <v>2657</v>
      </c>
      <c r="AJ65" s="216" t="s">
        <v>2794</v>
      </c>
      <c r="AK65" s="308" t="s">
        <v>755</v>
      </c>
    </row>
    <row r="66" spans="1:37" x14ac:dyDescent="0.3">
      <c r="A66" s="219" t="s">
        <v>2418</v>
      </c>
      <c r="B66" s="315" t="s">
        <v>2419</v>
      </c>
      <c r="C66" s="217" t="s">
        <v>391</v>
      </c>
      <c r="D66" s="217" t="s">
        <v>392</v>
      </c>
      <c r="E66" s="311" t="s">
        <v>2593</v>
      </c>
      <c r="F66" s="217" t="s">
        <v>1768</v>
      </c>
      <c r="G66" s="217" t="s">
        <v>33</v>
      </c>
      <c r="H66" s="217" t="s">
        <v>1</v>
      </c>
      <c r="I66" s="217" t="s">
        <v>4</v>
      </c>
      <c r="J66" s="217" t="s">
        <v>32</v>
      </c>
      <c r="K66" s="217" t="s">
        <v>1727</v>
      </c>
      <c r="L66" s="217" t="s">
        <v>30</v>
      </c>
      <c r="M66" s="217" t="s">
        <v>1538</v>
      </c>
      <c r="N66" s="217" t="s">
        <v>30</v>
      </c>
      <c r="O66" s="217" t="s">
        <v>1728</v>
      </c>
      <c r="P66" s="218">
        <v>10307</v>
      </c>
      <c r="Q66" s="217" t="s">
        <v>30</v>
      </c>
      <c r="R66" s="217" t="s">
        <v>3</v>
      </c>
      <c r="S66" s="217" t="s">
        <v>7</v>
      </c>
      <c r="T66" s="217" t="s">
        <v>1319</v>
      </c>
      <c r="U66" s="217" t="s">
        <v>31</v>
      </c>
      <c r="V66" s="217" t="s">
        <v>33</v>
      </c>
      <c r="W66" s="217" t="s">
        <v>1946</v>
      </c>
      <c r="X66" s="217" t="s">
        <v>163</v>
      </c>
      <c r="Y66" s="217" t="s">
        <v>1730</v>
      </c>
      <c r="Z66" s="217" t="s">
        <v>723</v>
      </c>
      <c r="AA66" s="217" t="s">
        <v>989</v>
      </c>
      <c r="AB66" s="291">
        <v>24722726</v>
      </c>
      <c r="AC66" s="291">
        <v>22764262</v>
      </c>
      <c r="AD66" s="219" t="s">
        <v>988</v>
      </c>
      <c r="AE66" s="219" t="s">
        <v>1948</v>
      </c>
      <c r="AF66" s="219" t="s">
        <v>1646</v>
      </c>
      <c r="AG66" s="219" t="s">
        <v>1791</v>
      </c>
      <c r="AH66" s="217" t="s">
        <v>875</v>
      </c>
      <c r="AI66" s="217" t="s">
        <v>2658</v>
      </c>
      <c r="AJ66" s="219" t="s">
        <v>2795</v>
      </c>
      <c r="AK66" s="308" t="s">
        <v>2593</v>
      </c>
    </row>
    <row r="67" spans="1:37" x14ac:dyDescent="0.3">
      <c r="A67" s="219" t="s">
        <v>2462</v>
      </c>
      <c r="B67" s="315" t="s">
        <v>2463</v>
      </c>
      <c r="C67" s="217" t="s">
        <v>465</v>
      </c>
      <c r="D67" s="217" t="s">
        <v>466</v>
      </c>
      <c r="E67" s="217" t="s">
        <v>467</v>
      </c>
      <c r="F67" s="217" t="s">
        <v>2</v>
      </c>
      <c r="G67" s="217" t="s">
        <v>51</v>
      </c>
      <c r="H67" s="217" t="s">
        <v>5</v>
      </c>
      <c r="I67" s="217" t="s">
        <v>5</v>
      </c>
      <c r="J67" s="217" t="s">
        <v>32</v>
      </c>
      <c r="K67" s="217" t="s">
        <v>1727</v>
      </c>
      <c r="L67" s="217" t="s">
        <v>30</v>
      </c>
      <c r="M67" s="217" t="s">
        <v>1538</v>
      </c>
      <c r="N67" s="217" t="s">
        <v>30</v>
      </c>
      <c r="O67" s="217" t="s">
        <v>1728</v>
      </c>
      <c r="P67" s="218">
        <v>10701</v>
      </c>
      <c r="Q67" s="217" t="s">
        <v>30</v>
      </c>
      <c r="R67" s="217" t="s">
        <v>7</v>
      </c>
      <c r="S67" s="217" t="s">
        <v>1</v>
      </c>
      <c r="T67" s="217" t="s">
        <v>1047</v>
      </c>
      <c r="U67" s="217" t="s">
        <v>31</v>
      </c>
      <c r="V67" s="217" t="s">
        <v>2018</v>
      </c>
      <c r="W67" s="217" t="s">
        <v>2030</v>
      </c>
      <c r="X67" s="217" t="s">
        <v>969</v>
      </c>
      <c r="Y67" s="217" t="s">
        <v>1730</v>
      </c>
      <c r="Z67" s="217" t="s">
        <v>468</v>
      </c>
      <c r="AA67" s="217" t="s">
        <v>971</v>
      </c>
      <c r="AB67" s="291">
        <v>21061700</v>
      </c>
      <c r="AC67" s="291">
        <v>22491117</v>
      </c>
      <c r="AD67" s="219" t="s">
        <v>970</v>
      </c>
      <c r="AE67" s="219" t="s">
        <v>2031</v>
      </c>
      <c r="AF67" s="219" t="s">
        <v>1653</v>
      </c>
      <c r="AG67" s="219" t="s">
        <v>2021</v>
      </c>
      <c r="AH67" s="217" t="s">
        <v>895</v>
      </c>
      <c r="AI67" s="217" t="s">
        <v>2659</v>
      </c>
      <c r="AJ67" s="219" t="s">
        <v>2796</v>
      </c>
      <c r="AK67" s="308" t="s">
        <v>467</v>
      </c>
    </row>
    <row r="68" spans="1:37" x14ac:dyDescent="0.3">
      <c r="A68" s="219" t="s">
        <v>2566</v>
      </c>
      <c r="B68" s="315" t="s">
        <v>2567</v>
      </c>
      <c r="C68" s="217" t="s">
        <v>628</v>
      </c>
      <c r="D68" s="217" t="s">
        <v>629</v>
      </c>
      <c r="E68" s="217" t="s">
        <v>630</v>
      </c>
      <c r="F68" s="217" t="s">
        <v>2</v>
      </c>
      <c r="G68" s="217" t="s">
        <v>51</v>
      </c>
      <c r="H68" s="217" t="s">
        <v>6</v>
      </c>
      <c r="I68" s="217" t="s">
        <v>5</v>
      </c>
      <c r="J68" s="217" t="s">
        <v>32</v>
      </c>
      <c r="K68" s="217" t="s">
        <v>1727</v>
      </c>
      <c r="L68" s="217" t="s">
        <v>30</v>
      </c>
      <c r="M68" s="217" t="s">
        <v>1538</v>
      </c>
      <c r="N68" s="217" t="s">
        <v>32</v>
      </c>
      <c r="O68" s="217" t="s">
        <v>1798</v>
      </c>
      <c r="P68" s="218">
        <v>11601</v>
      </c>
      <c r="Q68" s="217" t="s">
        <v>30</v>
      </c>
      <c r="R68" s="217" t="s">
        <v>170</v>
      </c>
      <c r="S68" s="217" t="s">
        <v>1</v>
      </c>
      <c r="T68" s="217" t="s">
        <v>1398</v>
      </c>
      <c r="U68" s="217" t="s">
        <v>31</v>
      </c>
      <c r="V68" s="217" t="s">
        <v>57</v>
      </c>
      <c r="W68" s="217" t="s">
        <v>2227</v>
      </c>
      <c r="X68" s="217" t="s">
        <v>57</v>
      </c>
      <c r="Y68" s="217" t="s">
        <v>1730</v>
      </c>
      <c r="Z68" s="217" t="s">
        <v>631</v>
      </c>
      <c r="AA68" s="217" t="s">
        <v>824</v>
      </c>
      <c r="AB68" s="291">
        <v>40000256</v>
      </c>
      <c r="AC68" s="291">
        <v>24190361</v>
      </c>
      <c r="AD68" s="219" t="s">
        <v>998</v>
      </c>
      <c r="AE68" s="219" t="s">
        <v>1591</v>
      </c>
      <c r="AF68" s="219" t="s">
        <v>2228</v>
      </c>
      <c r="AG68" s="219" t="s">
        <v>2229</v>
      </c>
      <c r="AH68" s="217" t="s">
        <v>945</v>
      </c>
      <c r="AI68" s="217" t="s">
        <v>2660</v>
      </c>
      <c r="AJ68" s="219" t="s">
        <v>2797</v>
      </c>
      <c r="AK68" s="308" t="s">
        <v>630</v>
      </c>
    </row>
    <row r="69" spans="1:37" x14ac:dyDescent="0.3">
      <c r="A69" s="216" t="s">
        <v>2396</v>
      </c>
      <c r="B69" s="315" t="s">
        <v>2397</v>
      </c>
      <c r="C69" s="214" t="s">
        <v>350</v>
      </c>
      <c r="D69" s="214" t="s">
        <v>351</v>
      </c>
      <c r="E69" s="214" t="s">
        <v>352</v>
      </c>
      <c r="F69" s="214" t="s">
        <v>2</v>
      </c>
      <c r="G69" s="214" t="s">
        <v>51</v>
      </c>
      <c r="H69" s="214" t="s">
        <v>3</v>
      </c>
      <c r="I69" s="214" t="s">
        <v>5</v>
      </c>
      <c r="J69" s="214" t="s">
        <v>32</v>
      </c>
      <c r="K69" s="214" t="s">
        <v>1727</v>
      </c>
      <c r="L69" s="214" t="s">
        <v>30</v>
      </c>
      <c r="M69" s="214" t="s">
        <v>1538</v>
      </c>
      <c r="N69" s="214" t="s">
        <v>32</v>
      </c>
      <c r="O69" s="214" t="s">
        <v>1798</v>
      </c>
      <c r="P69" s="215">
        <v>10409</v>
      </c>
      <c r="Q69" s="214" t="s">
        <v>30</v>
      </c>
      <c r="R69" s="214" t="s">
        <v>4</v>
      </c>
      <c r="S69" s="214" t="s">
        <v>10</v>
      </c>
      <c r="T69" s="214" t="s">
        <v>1356</v>
      </c>
      <c r="U69" s="214" t="s">
        <v>31</v>
      </c>
      <c r="V69" s="214" t="s">
        <v>51</v>
      </c>
      <c r="W69" s="214" t="s">
        <v>1907</v>
      </c>
      <c r="X69" s="214" t="s">
        <v>353</v>
      </c>
      <c r="Y69" s="214" t="s">
        <v>1730</v>
      </c>
      <c r="Z69" s="214" t="s">
        <v>354</v>
      </c>
      <c r="AA69" s="214" t="s">
        <v>675</v>
      </c>
      <c r="AB69" s="290">
        <v>27781010</v>
      </c>
      <c r="AC69" s="290" t="s">
        <v>1591</v>
      </c>
      <c r="AD69" s="216" t="s">
        <v>1543</v>
      </c>
      <c r="AE69" s="216" t="s">
        <v>1908</v>
      </c>
      <c r="AF69" s="216" t="s">
        <v>1654</v>
      </c>
      <c r="AG69" s="216" t="s">
        <v>1909</v>
      </c>
      <c r="AH69" s="214" t="s">
        <v>865</v>
      </c>
      <c r="AI69" s="214" t="s">
        <v>2661</v>
      </c>
      <c r="AJ69" s="216" t="s">
        <v>2798</v>
      </c>
      <c r="AK69" s="308" t="s">
        <v>352</v>
      </c>
    </row>
    <row r="70" spans="1:37" x14ac:dyDescent="0.3">
      <c r="A70" s="219" t="s">
        <v>2562</v>
      </c>
      <c r="B70" s="315" t="s">
        <v>2563</v>
      </c>
      <c r="C70" s="217" t="s">
        <v>619</v>
      </c>
      <c r="D70" s="217" t="s">
        <v>620</v>
      </c>
      <c r="E70" s="217" t="s">
        <v>621</v>
      </c>
      <c r="F70" s="217" t="s">
        <v>167</v>
      </c>
      <c r="G70" s="217" t="s">
        <v>58</v>
      </c>
      <c r="H70" s="217" t="s">
        <v>7</v>
      </c>
      <c r="I70" s="217" t="s">
        <v>6</v>
      </c>
      <c r="J70" s="217" t="s">
        <v>32</v>
      </c>
      <c r="K70" s="217" t="s">
        <v>1727</v>
      </c>
      <c r="L70" s="217" t="s">
        <v>30</v>
      </c>
      <c r="M70" s="217" t="s">
        <v>1538</v>
      </c>
      <c r="N70" s="217" t="s">
        <v>32</v>
      </c>
      <c r="O70" s="217" t="s">
        <v>1798</v>
      </c>
      <c r="P70" s="218">
        <v>11906</v>
      </c>
      <c r="Q70" s="217" t="s">
        <v>30</v>
      </c>
      <c r="R70" s="217" t="s">
        <v>59</v>
      </c>
      <c r="S70" s="217" t="s">
        <v>6</v>
      </c>
      <c r="T70" s="217" t="s">
        <v>1413</v>
      </c>
      <c r="U70" s="217" t="s">
        <v>31</v>
      </c>
      <c r="V70" s="217" t="s">
        <v>58</v>
      </c>
      <c r="W70" s="217" t="s">
        <v>2221</v>
      </c>
      <c r="X70" s="217" t="s">
        <v>41</v>
      </c>
      <c r="Y70" s="217" t="s">
        <v>1752</v>
      </c>
      <c r="Z70" s="217" t="s">
        <v>623</v>
      </c>
      <c r="AA70" s="217" t="s">
        <v>622</v>
      </c>
      <c r="AB70" s="291">
        <v>27370025</v>
      </c>
      <c r="AC70" s="291">
        <v>27370168</v>
      </c>
      <c r="AD70" s="219" t="s">
        <v>982</v>
      </c>
      <c r="AE70" s="219" t="s">
        <v>2222</v>
      </c>
      <c r="AF70" s="219" t="s">
        <v>1655</v>
      </c>
      <c r="AG70" s="219" t="s">
        <v>2223</v>
      </c>
      <c r="AH70" s="217" t="s">
        <v>943</v>
      </c>
      <c r="AI70" s="217" t="s">
        <v>2662</v>
      </c>
      <c r="AJ70" s="219" t="s">
        <v>2799</v>
      </c>
      <c r="AK70" s="308" t="s">
        <v>621</v>
      </c>
    </row>
    <row r="71" spans="1:37" x14ac:dyDescent="0.3">
      <c r="A71" s="219" t="s">
        <v>2454</v>
      </c>
      <c r="B71" s="315" t="s">
        <v>2455</v>
      </c>
      <c r="C71" s="217" t="s">
        <v>452</v>
      </c>
      <c r="D71" s="217" t="s">
        <v>453</v>
      </c>
      <c r="E71" s="217" t="s">
        <v>454</v>
      </c>
      <c r="F71" s="217" t="s">
        <v>172</v>
      </c>
      <c r="G71" s="217" t="s">
        <v>47</v>
      </c>
      <c r="H71" s="217" t="s">
        <v>4</v>
      </c>
      <c r="I71" s="217" t="s">
        <v>11</v>
      </c>
      <c r="J71" s="217" t="s">
        <v>32</v>
      </c>
      <c r="K71" s="217" t="s">
        <v>1727</v>
      </c>
      <c r="L71" s="217" t="s">
        <v>30</v>
      </c>
      <c r="M71" s="217" t="s">
        <v>1538</v>
      </c>
      <c r="N71" s="217" t="s">
        <v>32</v>
      </c>
      <c r="O71" s="217" t="s">
        <v>1798</v>
      </c>
      <c r="P71" s="218">
        <v>21004</v>
      </c>
      <c r="Q71" s="217" t="s">
        <v>32</v>
      </c>
      <c r="R71" s="217" t="s">
        <v>11</v>
      </c>
      <c r="S71" s="217" t="s">
        <v>4</v>
      </c>
      <c r="T71" s="217" t="s">
        <v>2013</v>
      </c>
      <c r="U71" s="217" t="s">
        <v>36</v>
      </c>
      <c r="V71" s="217" t="s">
        <v>47</v>
      </c>
      <c r="W71" s="217" t="s">
        <v>179</v>
      </c>
      <c r="X71" s="217" t="s">
        <v>179</v>
      </c>
      <c r="Y71" s="217" t="s">
        <v>1782</v>
      </c>
      <c r="Z71" s="217" t="s">
        <v>2014</v>
      </c>
      <c r="AA71" s="217" t="s">
        <v>1453</v>
      </c>
      <c r="AB71" s="291">
        <v>24744189</v>
      </c>
      <c r="AC71" s="291">
        <v>24744037</v>
      </c>
      <c r="AD71" s="219" t="s">
        <v>2016</v>
      </c>
      <c r="AE71" s="219" t="s">
        <v>2015</v>
      </c>
      <c r="AF71" s="219" t="s">
        <v>1656</v>
      </c>
      <c r="AG71" s="219" t="s">
        <v>2017</v>
      </c>
      <c r="AH71" s="217" t="s">
        <v>892</v>
      </c>
      <c r="AI71" s="217" t="s">
        <v>2663</v>
      </c>
      <c r="AJ71" s="219" t="s">
        <v>2800</v>
      </c>
      <c r="AK71" s="308" t="s">
        <v>454</v>
      </c>
    </row>
    <row r="72" spans="1:37" x14ac:dyDescent="0.3">
      <c r="A72" s="216" t="s">
        <v>2448</v>
      </c>
      <c r="B72" s="315" t="s">
        <v>2449</v>
      </c>
      <c r="C72" s="214" t="s">
        <v>440</v>
      </c>
      <c r="D72" s="214" t="s">
        <v>441</v>
      </c>
      <c r="E72" s="214" t="s">
        <v>442</v>
      </c>
      <c r="F72" s="214" t="s">
        <v>5</v>
      </c>
      <c r="G72" s="214" t="s">
        <v>49</v>
      </c>
      <c r="H72" s="214" t="s">
        <v>2</v>
      </c>
      <c r="I72" s="214" t="s">
        <v>13</v>
      </c>
      <c r="J72" s="214" t="s">
        <v>32</v>
      </c>
      <c r="K72" s="214" t="s">
        <v>1727</v>
      </c>
      <c r="L72" s="214" t="s">
        <v>30</v>
      </c>
      <c r="M72" s="214" t="s">
        <v>1538</v>
      </c>
      <c r="N72" s="214" t="s">
        <v>30</v>
      </c>
      <c r="O72" s="214" t="s">
        <v>1728</v>
      </c>
      <c r="P72" s="215">
        <v>30106</v>
      </c>
      <c r="Q72" s="214" t="s">
        <v>34</v>
      </c>
      <c r="R72" s="214" t="s">
        <v>1</v>
      </c>
      <c r="S72" s="214" t="s">
        <v>6</v>
      </c>
      <c r="T72" s="214" t="s">
        <v>1508</v>
      </c>
      <c r="U72" s="214" t="s">
        <v>49</v>
      </c>
      <c r="V72" s="214" t="s">
        <v>49</v>
      </c>
      <c r="W72" s="214" t="s">
        <v>2002</v>
      </c>
      <c r="X72" s="214" t="s">
        <v>52</v>
      </c>
      <c r="Y72" s="214" t="s">
        <v>1730</v>
      </c>
      <c r="Z72" s="214" t="s">
        <v>1564</v>
      </c>
      <c r="AA72" s="214" t="s">
        <v>1657</v>
      </c>
      <c r="AB72" s="290">
        <v>25517923</v>
      </c>
      <c r="AC72" s="290">
        <v>25517923</v>
      </c>
      <c r="AD72" s="216" t="s">
        <v>1454</v>
      </c>
      <c r="AE72" s="216" t="s">
        <v>2003</v>
      </c>
      <c r="AF72" s="216" t="s">
        <v>1658</v>
      </c>
      <c r="AG72" s="216" t="s">
        <v>1591</v>
      </c>
      <c r="AH72" s="214" t="s">
        <v>889</v>
      </c>
      <c r="AI72" s="214" t="s">
        <v>2664</v>
      </c>
      <c r="AJ72" s="216" t="s">
        <v>2801</v>
      </c>
      <c r="AK72" s="308" t="s">
        <v>442</v>
      </c>
    </row>
    <row r="73" spans="1:37" x14ac:dyDescent="0.3">
      <c r="A73" s="219" t="s">
        <v>2498</v>
      </c>
      <c r="B73" s="315" t="s">
        <v>2499</v>
      </c>
      <c r="C73" s="217" t="s">
        <v>523</v>
      </c>
      <c r="D73" s="217" t="s">
        <v>524</v>
      </c>
      <c r="E73" s="217" t="s">
        <v>525</v>
      </c>
      <c r="F73" s="217" t="s">
        <v>7</v>
      </c>
      <c r="G73" s="217" t="s">
        <v>46</v>
      </c>
      <c r="H73" s="217" t="s">
        <v>5</v>
      </c>
      <c r="I73" s="217" t="s">
        <v>167</v>
      </c>
      <c r="J73" s="217" t="s">
        <v>32</v>
      </c>
      <c r="K73" s="217" t="s">
        <v>1727</v>
      </c>
      <c r="L73" s="217" t="s">
        <v>30</v>
      </c>
      <c r="M73" s="217" t="s">
        <v>1538</v>
      </c>
      <c r="N73" s="217" t="s">
        <v>30</v>
      </c>
      <c r="O73" s="217" t="s">
        <v>1728</v>
      </c>
      <c r="P73" s="218">
        <v>40302</v>
      </c>
      <c r="Q73" s="217" t="s">
        <v>45</v>
      </c>
      <c r="R73" s="217" t="s">
        <v>3</v>
      </c>
      <c r="S73" s="217" t="s">
        <v>2</v>
      </c>
      <c r="T73" s="217" t="s">
        <v>1090</v>
      </c>
      <c r="U73" s="217" t="s">
        <v>46</v>
      </c>
      <c r="V73" s="217" t="s">
        <v>1960</v>
      </c>
      <c r="W73" s="217" t="s">
        <v>166</v>
      </c>
      <c r="X73" s="217" t="s">
        <v>166</v>
      </c>
      <c r="Y73" s="217" t="s">
        <v>1730</v>
      </c>
      <c r="Z73" s="217" t="s">
        <v>2096</v>
      </c>
      <c r="AA73" s="217" t="s">
        <v>820</v>
      </c>
      <c r="AB73" s="291">
        <v>22449549</v>
      </c>
      <c r="AC73" s="291" t="s">
        <v>1591</v>
      </c>
      <c r="AD73" s="219" t="s">
        <v>1659</v>
      </c>
      <c r="AE73" s="219" t="s">
        <v>2097</v>
      </c>
      <c r="AF73" s="219" t="s">
        <v>1660</v>
      </c>
      <c r="AG73" s="219" t="s">
        <v>2098</v>
      </c>
      <c r="AH73" s="217" t="s">
        <v>912</v>
      </c>
      <c r="AI73" s="217" t="s">
        <v>2665</v>
      </c>
      <c r="AJ73" s="219" t="s">
        <v>2802</v>
      </c>
      <c r="AK73" s="308" t="s">
        <v>525</v>
      </c>
    </row>
    <row r="74" spans="1:37" x14ac:dyDescent="0.3">
      <c r="A74" s="216" t="s">
        <v>2420</v>
      </c>
      <c r="B74" s="315" t="s">
        <v>2421</v>
      </c>
      <c r="C74" s="214" t="s">
        <v>393</v>
      </c>
      <c r="D74" s="214" t="s">
        <v>394</v>
      </c>
      <c r="E74" s="312" t="s">
        <v>2594</v>
      </c>
      <c r="F74" s="214" t="s">
        <v>7</v>
      </c>
      <c r="G74" s="214" t="s">
        <v>46</v>
      </c>
      <c r="H74" s="214" t="s">
        <v>1</v>
      </c>
      <c r="I74" s="214" t="s">
        <v>167</v>
      </c>
      <c r="J74" s="214" t="s">
        <v>32</v>
      </c>
      <c r="K74" s="214" t="s">
        <v>1727</v>
      </c>
      <c r="L74" s="214" t="s">
        <v>30</v>
      </c>
      <c r="M74" s="214" t="s">
        <v>1538</v>
      </c>
      <c r="N74" s="214" t="s">
        <v>30</v>
      </c>
      <c r="O74" s="214" t="s">
        <v>1728</v>
      </c>
      <c r="P74" s="215">
        <v>40103</v>
      </c>
      <c r="Q74" s="214" t="s">
        <v>45</v>
      </c>
      <c r="R74" s="214" t="s">
        <v>1</v>
      </c>
      <c r="S74" s="214" t="s">
        <v>3</v>
      </c>
      <c r="T74" s="214" t="s">
        <v>1136</v>
      </c>
      <c r="U74" s="214" t="s">
        <v>46</v>
      </c>
      <c r="V74" s="214" t="s">
        <v>46</v>
      </c>
      <c r="W74" s="214" t="s">
        <v>1703</v>
      </c>
      <c r="X74" s="214" t="s">
        <v>395</v>
      </c>
      <c r="Y74" s="214" t="s">
        <v>1730</v>
      </c>
      <c r="Z74" s="214" t="s">
        <v>1949</v>
      </c>
      <c r="AA74" s="214" t="s">
        <v>813</v>
      </c>
      <c r="AB74" s="290">
        <v>22607206</v>
      </c>
      <c r="AC74" s="290">
        <v>22382953</v>
      </c>
      <c r="AD74" s="216" t="s">
        <v>1661</v>
      </c>
      <c r="AE74" s="216" t="s">
        <v>1950</v>
      </c>
      <c r="AF74" s="216" t="s">
        <v>1662</v>
      </c>
      <c r="AG74" s="216" t="s">
        <v>1951</v>
      </c>
      <c r="AH74" s="214" t="s">
        <v>876</v>
      </c>
      <c r="AI74" s="214" t="s">
        <v>2666</v>
      </c>
      <c r="AJ74" s="216" t="s">
        <v>2803</v>
      </c>
      <c r="AK74" s="308" t="s">
        <v>2594</v>
      </c>
    </row>
    <row r="75" spans="1:37" x14ac:dyDescent="0.3">
      <c r="A75" s="216" t="s">
        <v>2468</v>
      </c>
      <c r="B75" s="315" t="s">
        <v>2469</v>
      </c>
      <c r="C75" s="214" t="s">
        <v>476</v>
      </c>
      <c r="D75" s="214" t="s">
        <v>477</v>
      </c>
      <c r="E75" s="214" t="s">
        <v>1455</v>
      </c>
      <c r="F75" s="214" t="s">
        <v>9</v>
      </c>
      <c r="G75" s="214" t="s">
        <v>55</v>
      </c>
      <c r="H75" s="214" t="s">
        <v>3</v>
      </c>
      <c r="I75" s="214" t="s">
        <v>170</v>
      </c>
      <c r="J75" s="214" t="s">
        <v>32</v>
      </c>
      <c r="K75" s="214" t="s">
        <v>1727</v>
      </c>
      <c r="L75" s="214" t="s">
        <v>30</v>
      </c>
      <c r="M75" s="214" t="s">
        <v>1538</v>
      </c>
      <c r="N75" s="214" t="s">
        <v>32</v>
      </c>
      <c r="O75" s="214" t="s">
        <v>1798</v>
      </c>
      <c r="P75" s="215">
        <v>50403</v>
      </c>
      <c r="Q75" s="214" t="s">
        <v>48</v>
      </c>
      <c r="R75" s="214" t="s">
        <v>4</v>
      </c>
      <c r="S75" s="214" t="s">
        <v>3</v>
      </c>
      <c r="T75" s="214" t="s">
        <v>1157</v>
      </c>
      <c r="U75" s="214" t="s">
        <v>1762</v>
      </c>
      <c r="V75" s="214" t="s">
        <v>56</v>
      </c>
      <c r="W75" s="214" t="s">
        <v>2037</v>
      </c>
      <c r="X75" s="214" t="s">
        <v>164</v>
      </c>
      <c r="Y75" s="214" t="s">
        <v>1763</v>
      </c>
      <c r="Z75" s="214" t="s">
        <v>2038</v>
      </c>
      <c r="AA75" s="214" t="s">
        <v>786</v>
      </c>
      <c r="AB75" s="290">
        <v>26730550</v>
      </c>
      <c r="AC75" s="290" t="s">
        <v>1591</v>
      </c>
      <c r="AD75" s="216" t="s">
        <v>2039</v>
      </c>
      <c r="AE75" s="216" t="s">
        <v>2040</v>
      </c>
      <c r="AF75" s="216" t="s">
        <v>1644</v>
      </c>
      <c r="AG75" s="216" t="s">
        <v>1923</v>
      </c>
      <c r="AH75" s="214" t="s">
        <v>898</v>
      </c>
      <c r="AI75" s="214" t="s">
        <v>2667</v>
      </c>
      <c r="AJ75" s="216" t="s">
        <v>2804</v>
      </c>
      <c r="AK75" s="308" t="s">
        <v>1455</v>
      </c>
    </row>
    <row r="76" spans="1:37" x14ac:dyDescent="0.3">
      <c r="A76" s="216" t="s">
        <v>2484</v>
      </c>
      <c r="B76" s="315" t="s">
        <v>2485</v>
      </c>
      <c r="C76" s="214" t="s">
        <v>499</v>
      </c>
      <c r="D76" s="214" t="s">
        <v>500</v>
      </c>
      <c r="E76" s="312" t="s">
        <v>2595</v>
      </c>
      <c r="F76" s="214" t="s">
        <v>11</v>
      </c>
      <c r="G76" s="214" t="s">
        <v>174</v>
      </c>
      <c r="H76" s="214" t="s">
        <v>3</v>
      </c>
      <c r="I76" s="214" t="s">
        <v>172</v>
      </c>
      <c r="J76" s="214" t="s">
        <v>32</v>
      </c>
      <c r="K76" s="214" t="s">
        <v>1727</v>
      </c>
      <c r="L76" s="214" t="s">
        <v>30</v>
      </c>
      <c r="M76" s="214" t="s">
        <v>1538</v>
      </c>
      <c r="N76" s="214" t="s">
        <v>30</v>
      </c>
      <c r="O76" s="214" t="s">
        <v>1728</v>
      </c>
      <c r="P76" s="215">
        <v>50305</v>
      </c>
      <c r="Q76" s="214" t="s">
        <v>48</v>
      </c>
      <c r="R76" s="214" t="s">
        <v>3</v>
      </c>
      <c r="S76" s="214" t="s">
        <v>5</v>
      </c>
      <c r="T76" s="214" t="s">
        <v>1260</v>
      </c>
      <c r="U76" s="214" t="s">
        <v>1762</v>
      </c>
      <c r="V76" s="214" t="s">
        <v>174</v>
      </c>
      <c r="W76" s="214" t="s">
        <v>193</v>
      </c>
      <c r="X76" s="214" t="s">
        <v>193</v>
      </c>
      <c r="Y76" s="214" t="s">
        <v>1763</v>
      </c>
      <c r="Z76" s="214" t="s">
        <v>2068</v>
      </c>
      <c r="AA76" s="214" t="s">
        <v>724</v>
      </c>
      <c r="AB76" s="290">
        <v>26750194</v>
      </c>
      <c r="AC76" s="290">
        <v>26750070</v>
      </c>
      <c r="AD76" s="216" t="s">
        <v>2069</v>
      </c>
      <c r="AE76" s="216" t="s">
        <v>2070</v>
      </c>
      <c r="AF76" s="216" t="s">
        <v>1664</v>
      </c>
      <c r="AG76" s="216" t="s">
        <v>2071</v>
      </c>
      <c r="AH76" s="214" t="s">
        <v>906</v>
      </c>
      <c r="AI76" s="214" t="s">
        <v>2668</v>
      </c>
      <c r="AJ76" s="216" t="s">
        <v>2805</v>
      </c>
      <c r="AK76" s="308" t="s">
        <v>2595</v>
      </c>
    </row>
    <row r="77" spans="1:37" x14ac:dyDescent="0.3">
      <c r="A77" s="216" t="s">
        <v>2460</v>
      </c>
      <c r="B77" s="315" t="s">
        <v>2461</v>
      </c>
      <c r="C77" s="214" t="s">
        <v>462</v>
      </c>
      <c r="D77" s="214" t="s">
        <v>463</v>
      </c>
      <c r="E77" s="214" t="s">
        <v>464</v>
      </c>
      <c r="F77" s="214" t="s">
        <v>157</v>
      </c>
      <c r="G77" s="214" t="s">
        <v>62</v>
      </c>
      <c r="H77" s="214" t="s">
        <v>3</v>
      </c>
      <c r="I77" s="214" t="s">
        <v>59</v>
      </c>
      <c r="J77" s="214" t="s">
        <v>32</v>
      </c>
      <c r="K77" s="214" t="s">
        <v>1727</v>
      </c>
      <c r="L77" s="214" t="s">
        <v>30</v>
      </c>
      <c r="M77" s="214" t="s">
        <v>1538</v>
      </c>
      <c r="N77" s="214" t="s">
        <v>30</v>
      </c>
      <c r="O77" s="214" t="s">
        <v>1728</v>
      </c>
      <c r="P77" s="215">
        <v>50801</v>
      </c>
      <c r="Q77" s="214" t="s">
        <v>48</v>
      </c>
      <c r="R77" s="214" t="s">
        <v>9</v>
      </c>
      <c r="S77" s="214" t="s">
        <v>1</v>
      </c>
      <c r="T77" s="214" t="s">
        <v>1055</v>
      </c>
      <c r="U77" s="214" t="s">
        <v>1762</v>
      </c>
      <c r="V77" s="214" t="s">
        <v>65</v>
      </c>
      <c r="W77" s="214" t="s">
        <v>65</v>
      </c>
      <c r="X77" s="214" t="s">
        <v>65</v>
      </c>
      <c r="Y77" s="214" t="s">
        <v>1763</v>
      </c>
      <c r="Z77" s="214" t="s">
        <v>2026</v>
      </c>
      <c r="AA77" s="214" t="s">
        <v>677</v>
      </c>
      <c r="AB77" s="290">
        <v>26956000</v>
      </c>
      <c r="AC77" s="290">
        <v>26956091</v>
      </c>
      <c r="AD77" s="216" t="s">
        <v>2028</v>
      </c>
      <c r="AE77" s="216" t="s">
        <v>2027</v>
      </c>
      <c r="AF77" s="216" t="s">
        <v>1665</v>
      </c>
      <c r="AG77" s="216" t="s">
        <v>2029</v>
      </c>
      <c r="AH77" s="214" t="s">
        <v>894</v>
      </c>
      <c r="AI77" s="214" t="s">
        <v>2669</v>
      </c>
      <c r="AJ77" s="216" t="s">
        <v>2806</v>
      </c>
      <c r="AK77" s="308" t="s">
        <v>464</v>
      </c>
    </row>
    <row r="78" spans="1:37" x14ac:dyDescent="0.3">
      <c r="A78" s="216" t="s">
        <v>2416</v>
      </c>
      <c r="B78" s="315" t="s">
        <v>2417</v>
      </c>
      <c r="C78" s="214" t="s">
        <v>386</v>
      </c>
      <c r="D78" s="214" t="s">
        <v>387</v>
      </c>
      <c r="E78" s="214" t="s">
        <v>388</v>
      </c>
      <c r="F78" s="214" t="s">
        <v>154</v>
      </c>
      <c r="G78" s="214" t="s">
        <v>60</v>
      </c>
      <c r="H78" s="214" t="s">
        <v>5</v>
      </c>
      <c r="I78" s="214" t="s">
        <v>1803</v>
      </c>
      <c r="J78" s="214" t="s">
        <v>32</v>
      </c>
      <c r="K78" s="214" t="s">
        <v>1727</v>
      </c>
      <c r="L78" s="214" t="s">
        <v>30</v>
      </c>
      <c r="M78" s="214" t="s">
        <v>1538</v>
      </c>
      <c r="N78" s="214" t="s">
        <v>30</v>
      </c>
      <c r="O78" s="214" t="s">
        <v>1728</v>
      </c>
      <c r="P78" s="215">
        <v>61101</v>
      </c>
      <c r="Q78" s="214" t="s">
        <v>39</v>
      </c>
      <c r="R78" s="214" t="s">
        <v>157</v>
      </c>
      <c r="S78" s="214" t="s">
        <v>1</v>
      </c>
      <c r="T78" s="214" t="s">
        <v>1070</v>
      </c>
      <c r="U78" s="214" t="s">
        <v>40</v>
      </c>
      <c r="V78" s="214" t="s">
        <v>1940</v>
      </c>
      <c r="W78" s="214" t="s">
        <v>1941</v>
      </c>
      <c r="X78" s="214" t="s">
        <v>171</v>
      </c>
      <c r="Y78" s="214" t="s">
        <v>1770</v>
      </c>
      <c r="Z78" s="214" t="s">
        <v>1942</v>
      </c>
      <c r="AA78" s="214" t="s">
        <v>390</v>
      </c>
      <c r="AB78" s="290">
        <v>26433694</v>
      </c>
      <c r="AC78" s="290">
        <v>26431738</v>
      </c>
      <c r="AD78" s="216" t="s">
        <v>389</v>
      </c>
      <c r="AE78" s="216" t="s">
        <v>1943</v>
      </c>
      <c r="AF78" s="216" t="s">
        <v>1944</v>
      </c>
      <c r="AG78" s="216" t="s">
        <v>1945</v>
      </c>
      <c r="AH78" s="214" t="s">
        <v>874</v>
      </c>
      <c r="AI78" s="214" t="s">
        <v>2670</v>
      </c>
      <c r="AJ78" s="216" t="s">
        <v>2807</v>
      </c>
      <c r="AK78" s="308" t="s">
        <v>388</v>
      </c>
    </row>
    <row r="79" spans="1:37" x14ac:dyDescent="0.3">
      <c r="A79" s="219" t="s">
        <v>2430</v>
      </c>
      <c r="B79" s="315" t="s">
        <v>2431</v>
      </c>
      <c r="C79" s="217" t="s">
        <v>407</v>
      </c>
      <c r="D79" s="217" t="s">
        <v>408</v>
      </c>
      <c r="E79" s="217" t="s">
        <v>409</v>
      </c>
      <c r="F79" s="217" t="s">
        <v>59</v>
      </c>
      <c r="G79" s="217" t="s">
        <v>1469</v>
      </c>
      <c r="H79" s="217" t="s">
        <v>1</v>
      </c>
      <c r="I79" s="217" t="s">
        <v>157</v>
      </c>
      <c r="J79" s="217" t="s">
        <v>32</v>
      </c>
      <c r="K79" s="217" t="s">
        <v>1727</v>
      </c>
      <c r="L79" s="217" t="s">
        <v>30</v>
      </c>
      <c r="M79" s="217" t="s">
        <v>1538</v>
      </c>
      <c r="N79" s="217" t="s">
        <v>32</v>
      </c>
      <c r="O79" s="217" t="s">
        <v>1798</v>
      </c>
      <c r="P79" s="218">
        <v>21301</v>
      </c>
      <c r="Q79" s="217" t="s">
        <v>32</v>
      </c>
      <c r="R79" s="217" t="s">
        <v>154</v>
      </c>
      <c r="S79" s="217" t="s">
        <v>1</v>
      </c>
      <c r="T79" s="217" t="s">
        <v>1420</v>
      </c>
      <c r="U79" s="217" t="s">
        <v>36</v>
      </c>
      <c r="V79" s="217" t="s">
        <v>42</v>
      </c>
      <c r="W79" s="217" t="s">
        <v>42</v>
      </c>
      <c r="X79" s="217" t="s">
        <v>42</v>
      </c>
      <c r="Y79" s="217" t="s">
        <v>1782</v>
      </c>
      <c r="Z79" s="217" t="s">
        <v>1968</v>
      </c>
      <c r="AA79" s="217" t="s">
        <v>1480</v>
      </c>
      <c r="AB79" s="291">
        <v>24700081</v>
      </c>
      <c r="AC79" s="291">
        <v>24700081</v>
      </c>
      <c r="AD79" s="219" t="s">
        <v>795</v>
      </c>
      <c r="AE79" s="219" t="s">
        <v>1969</v>
      </c>
      <c r="AF79" s="219" t="s">
        <v>1970</v>
      </c>
      <c r="AG79" s="219" t="s">
        <v>1591</v>
      </c>
      <c r="AH79" s="217" t="s">
        <v>880</v>
      </c>
      <c r="AI79" s="217" t="s">
        <v>2671</v>
      </c>
      <c r="AJ79" s="219" t="s">
        <v>2808</v>
      </c>
      <c r="AK79" s="308" t="s">
        <v>409</v>
      </c>
    </row>
    <row r="80" spans="1:37" x14ac:dyDescent="0.3">
      <c r="A80" s="219" t="s">
        <v>2458</v>
      </c>
      <c r="B80" s="315" t="s">
        <v>2459</v>
      </c>
      <c r="C80" s="220" t="s">
        <v>458</v>
      </c>
      <c r="D80" s="217" t="s">
        <v>459</v>
      </c>
      <c r="E80" s="217" t="s">
        <v>460</v>
      </c>
      <c r="F80" s="217" t="s">
        <v>11</v>
      </c>
      <c r="G80" s="217" t="s">
        <v>174</v>
      </c>
      <c r="H80" s="217" t="s">
        <v>2</v>
      </c>
      <c r="I80" s="217" t="s">
        <v>172</v>
      </c>
      <c r="J80" s="217" t="s">
        <v>32</v>
      </c>
      <c r="K80" s="217" t="s">
        <v>1727</v>
      </c>
      <c r="L80" s="217" t="s">
        <v>30</v>
      </c>
      <c r="M80" s="217" t="s">
        <v>1538</v>
      </c>
      <c r="N80" s="217" t="s">
        <v>32</v>
      </c>
      <c r="O80" s="217" t="s">
        <v>1798</v>
      </c>
      <c r="P80" s="218">
        <v>50303</v>
      </c>
      <c r="Q80" s="217" t="s">
        <v>48</v>
      </c>
      <c r="R80" s="217" t="s">
        <v>3</v>
      </c>
      <c r="S80" s="217" t="s">
        <v>3</v>
      </c>
      <c r="T80" s="217" t="s">
        <v>1150</v>
      </c>
      <c r="U80" s="217" t="s">
        <v>1762</v>
      </c>
      <c r="V80" s="217" t="s">
        <v>174</v>
      </c>
      <c r="W80" s="217" t="s">
        <v>2022</v>
      </c>
      <c r="X80" s="217" t="s">
        <v>461</v>
      </c>
      <c r="Y80" s="217" t="s">
        <v>1763</v>
      </c>
      <c r="Z80" s="217" t="s">
        <v>816</v>
      </c>
      <c r="AA80" s="217" t="s">
        <v>725</v>
      </c>
      <c r="AB80" s="291">
        <v>26580404</v>
      </c>
      <c r="AC80" s="291">
        <v>26580054</v>
      </c>
      <c r="AD80" s="219" t="s">
        <v>974</v>
      </c>
      <c r="AE80" s="219" t="s">
        <v>2023</v>
      </c>
      <c r="AF80" s="219" t="s">
        <v>2024</v>
      </c>
      <c r="AG80" s="219" t="s">
        <v>2025</v>
      </c>
      <c r="AH80" s="217" t="s">
        <v>229</v>
      </c>
      <c r="AI80" s="217" t="s">
        <v>2322</v>
      </c>
      <c r="AJ80" s="219" t="s">
        <v>2809</v>
      </c>
      <c r="AK80" s="308" t="s">
        <v>460</v>
      </c>
    </row>
    <row r="81" spans="1:37" x14ac:dyDescent="0.3">
      <c r="A81" s="216" t="s">
        <v>2452</v>
      </c>
      <c r="B81" s="315" t="s">
        <v>2453</v>
      </c>
      <c r="C81" s="214" t="s">
        <v>448</v>
      </c>
      <c r="D81" s="214" t="s">
        <v>449</v>
      </c>
      <c r="E81" s="214" t="s">
        <v>450</v>
      </c>
      <c r="F81" s="214" t="s">
        <v>1742</v>
      </c>
      <c r="G81" s="214" t="s">
        <v>806</v>
      </c>
      <c r="H81" s="214" t="s">
        <v>5</v>
      </c>
      <c r="I81" s="214" t="s">
        <v>2</v>
      </c>
      <c r="J81" s="214" t="s">
        <v>32</v>
      </c>
      <c r="K81" s="214" t="s">
        <v>1727</v>
      </c>
      <c r="L81" s="214" t="s">
        <v>30</v>
      </c>
      <c r="M81" s="214" t="s">
        <v>1538</v>
      </c>
      <c r="N81" s="214" t="s">
        <v>30</v>
      </c>
      <c r="O81" s="214" t="s">
        <v>1728</v>
      </c>
      <c r="P81" s="215">
        <v>11401</v>
      </c>
      <c r="Q81" s="214" t="s">
        <v>30</v>
      </c>
      <c r="R81" s="214" t="s">
        <v>167</v>
      </c>
      <c r="S81" s="214" t="s">
        <v>1</v>
      </c>
      <c r="T81" s="214" t="s">
        <v>1391</v>
      </c>
      <c r="U81" s="214" t="s">
        <v>31</v>
      </c>
      <c r="V81" s="214" t="s">
        <v>2010</v>
      </c>
      <c r="W81" s="214" t="s">
        <v>166</v>
      </c>
      <c r="X81" s="214" t="s">
        <v>41</v>
      </c>
      <c r="Y81" s="214" t="s">
        <v>1730</v>
      </c>
      <c r="Z81" s="214" t="s">
        <v>727</v>
      </c>
      <c r="AA81" s="214" t="s">
        <v>726</v>
      </c>
      <c r="AB81" s="290">
        <v>22359282</v>
      </c>
      <c r="AC81" s="290">
        <v>22351336</v>
      </c>
      <c r="AD81" s="216" t="s">
        <v>451</v>
      </c>
      <c r="AE81" s="216" t="s">
        <v>2011</v>
      </c>
      <c r="AF81" s="216" t="s">
        <v>1666</v>
      </c>
      <c r="AG81" s="216" t="s">
        <v>2012</v>
      </c>
      <c r="AH81" s="214" t="s">
        <v>891</v>
      </c>
      <c r="AI81" s="214" t="s">
        <v>2672</v>
      </c>
      <c r="AJ81" s="216" t="s">
        <v>2810</v>
      </c>
      <c r="AK81" s="308" t="s">
        <v>450</v>
      </c>
    </row>
    <row r="82" spans="1:37" x14ac:dyDescent="0.3">
      <c r="A82" s="219" t="s">
        <v>2486</v>
      </c>
      <c r="B82" s="315" t="s">
        <v>2487</v>
      </c>
      <c r="C82" s="217" t="s">
        <v>501</v>
      </c>
      <c r="D82" s="217" t="s">
        <v>502</v>
      </c>
      <c r="E82" s="217" t="s">
        <v>503</v>
      </c>
      <c r="F82" s="217" t="s">
        <v>43</v>
      </c>
      <c r="G82" s="217" t="s">
        <v>270</v>
      </c>
      <c r="H82" s="217" t="s">
        <v>6</v>
      </c>
      <c r="I82" s="217" t="s">
        <v>1810</v>
      </c>
      <c r="J82" s="217" t="s">
        <v>32</v>
      </c>
      <c r="K82" s="217" t="s">
        <v>1727</v>
      </c>
      <c r="L82" s="217" t="s">
        <v>30</v>
      </c>
      <c r="M82" s="217" t="s">
        <v>1538</v>
      </c>
      <c r="N82" s="217" t="s">
        <v>32</v>
      </c>
      <c r="O82" s="217" t="s">
        <v>1798</v>
      </c>
      <c r="P82" s="218">
        <v>60802</v>
      </c>
      <c r="Q82" s="217" t="s">
        <v>39</v>
      </c>
      <c r="R82" s="217" t="s">
        <v>9</v>
      </c>
      <c r="S82" s="217" t="s">
        <v>2</v>
      </c>
      <c r="T82" s="217" t="s">
        <v>1119</v>
      </c>
      <c r="U82" s="217" t="s">
        <v>40</v>
      </c>
      <c r="V82" s="217" t="s">
        <v>1815</v>
      </c>
      <c r="W82" s="217" t="s">
        <v>2072</v>
      </c>
      <c r="X82" s="217" t="s">
        <v>41</v>
      </c>
      <c r="Y82" s="217" t="s">
        <v>1752</v>
      </c>
      <c r="Z82" s="217" t="s">
        <v>2073</v>
      </c>
      <c r="AA82" s="217" t="s">
        <v>678</v>
      </c>
      <c r="AB82" s="291">
        <v>27840616</v>
      </c>
      <c r="AC82" s="291" t="s">
        <v>1591</v>
      </c>
      <c r="AD82" s="219" t="s">
        <v>1479</v>
      </c>
      <c r="AE82" s="219" t="s">
        <v>2074</v>
      </c>
      <c r="AF82" s="219" t="s">
        <v>1667</v>
      </c>
      <c r="AG82" s="219" t="s">
        <v>2075</v>
      </c>
      <c r="AH82" s="217" t="s">
        <v>239</v>
      </c>
      <c r="AI82" s="217" t="s">
        <v>2328</v>
      </c>
      <c r="AJ82" s="219" t="s">
        <v>2811</v>
      </c>
      <c r="AK82" s="308" t="s">
        <v>503</v>
      </c>
    </row>
    <row r="83" spans="1:37" x14ac:dyDescent="0.3">
      <c r="A83" s="219" t="s">
        <v>2494</v>
      </c>
      <c r="B83" s="315" t="s">
        <v>2495</v>
      </c>
      <c r="C83" s="217" t="s">
        <v>516</v>
      </c>
      <c r="D83" s="217" t="s">
        <v>1668</v>
      </c>
      <c r="E83" s="217" t="s">
        <v>517</v>
      </c>
      <c r="F83" s="217" t="s">
        <v>4</v>
      </c>
      <c r="G83" s="217" t="s">
        <v>35</v>
      </c>
      <c r="H83" s="217" t="s">
        <v>6</v>
      </c>
      <c r="I83" s="217" t="s">
        <v>10</v>
      </c>
      <c r="J83" s="217" t="s">
        <v>32</v>
      </c>
      <c r="K83" s="217" t="s">
        <v>1727</v>
      </c>
      <c r="L83" s="217" t="s">
        <v>30</v>
      </c>
      <c r="M83" s="217" t="s">
        <v>1538</v>
      </c>
      <c r="N83" s="217" t="s">
        <v>30</v>
      </c>
      <c r="O83" s="217" t="s">
        <v>1728</v>
      </c>
      <c r="P83" s="218">
        <v>20702</v>
      </c>
      <c r="Q83" s="217" t="s">
        <v>32</v>
      </c>
      <c r="R83" s="217" t="s">
        <v>7</v>
      </c>
      <c r="S83" s="217" t="s">
        <v>2</v>
      </c>
      <c r="T83" s="217" t="s">
        <v>1113</v>
      </c>
      <c r="U83" s="217" t="s">
        <v>36</v>
      </c>
      <c r="V83" s="217" t="s">
        <v>2086</v>
      </c>
      <c r="W83" s="217" t="s">
        <v>2087</v>
      </c>
      <c r="X83" s="217" t="s">
        <v>789</v>
      </c>
      <c r="Y83" s="217" t="s">
        <v>1730</v>
      </c>
      <c r="Z83" s="217" t="s">
        <v>2088</v>
      </c>
      <c r="AA83" s="217" t="s">
        <v>1456</v>
      </c>
      <c r="AB83" s="291">
        <v>24531551</v>
      </c>
      <c r="AC83" s="291">
        <v>24531551</v>
      </c>
      <c r="AD83" s="219" t="s">
        <v>790</v>
      </c>
      <c r="AE83" s="219" t="s">
        <v>2089</v>
      </c>
      <c r="AF83" s="219" t="s">
        <v>2090</v>
      </c>
      <c r="AG83" s="219" t="s">
        <v>2091</v>
      </c>
      <c r="AH83" s="217" t="s">
        <v>910</v>
      </c>
      <c r="AI83" s="217" t="s">
        <v>2673</v>
      </c>
      <c r="AJ83" s="219" t="s">
        <v>2812</v>
      </c>
      <c r="AK83" s="308" t="s">
        <v>517</v>
      </c>
    </row>
    <row r="84" spans="1:37" x14ac:dyDescent="0.3">
      <c r="A84" s="216" t="s">
        <v>2440</v>
      </c>
      <c r="B84" s="315" t="s">
        <v>2441</v>
      </c>
      <c r="C84" s="214" t="s">
        <v>425</v>
      </c>
      <c r="D84" s="214" t="s">
        <v>426</v>
      </c>
      <c r="E84" s="214" t="s">
        <v>427</v>
      </c>
      <c r="F84" s="214" t="s">
        <v>6</v>
      </c>
      <c r="G84" s="214" t="s">
        <v>67</v>
      </c>
      <c r="H84" s="214" t="s">
        <v>1</v>
      </c>
      <c r="I84" s="214" t="s">
        <v>154</v>
      </c>
      <c r="J84" s="214" t="s">
        <v>32</v>
      </c>
      <c r="K84" s="214" t="s">
        <v>1727</v>
      </c>
      <c r="L84" s="214" t="s">
        <v>30</v>
      </c>
      <c r="M84" s="214" t="s">
        <v>1538</v>
      </c>
      <c r="N84" s="214" t="s">
        <v>32</v>
      </c>
      <c r="O84" s="214" t="s">
        <v>1798</v>
      </c>
      <c r="P84" s="215">
        <v>30403</v>
      </c>
      <c r="Q84" s="214" t="s">
        <v>34</v>
      </c>
      <c r="R84" s="214" t="s">
        <v>4</v>
      </c>
      <c r="S84" s="214" t="s">
        <v>3</v>
      </c>
      <c r="T84" s="214" t="s">
        <v>1155</v>
      </c>
      <c r="U84" s="214" t="s">
        <v>49</v>
      </c>
      <c r="V84" s="214" t="s">
        <v>1924</v>
      </c>
      <c r="W84" s="214" t="s">
        <v>1988</v>
      </c>
      <c r="X84" s="214" t="s">
        <v>428</v>
      </c>
      <c r="Y84" s="214" t="s">
        <v>1730</v>
      </c>
      <c r="Z84" s="214" t="s">
        <v>429</v>
      </c>
      <c r="AA84" s="214" t="s">
        <v>993</v>
      </c>
      <c r="AB84" s="290">
        <v>25313404</v>
      </c>
      <c r="AC84" s="290" t="s">
        <v>1591</v>
      </c>
      <c r="AD84" s="216" t="s">
        <v>1482</v>
      </c>
      <c r="AE84" s="216" t="s">
        <v>1989</v>
      </c>
      <c r="AF84" s="216" t="s">
        <v>1926</v>
      </c>
      <c r="AG84" s="216" t="s">
        <v>1990</v>
      </c>
      <c r="AH84" s="214" t="s">
        <v>885</v>
      </c>
      <c r="AI84" s="214" t="s">
        <v>2674</v>
      </c>
      <c r="AJ84" s="216" t="s">
        <v>2813</v>
      </c>
      <c r="AK84" s="308" t="s">
        <v>427</v>
      </c>
    </row>
    <row r="85" spans="1:37" x14ac:dyDescent="0.3">
      <c r="A85" s="219" t="s">
        <v>2442</v>
      </c>
      <c r="B85" s="315" t="s">
        <v>2443</v>
      </c>
      <c r="C85" s="217" t="s">
        <v>430</v>
      </c>
      <c r="D85" s="217" t="s">
        <v>431</v>
      </c>
      <c r="E85" s="217" t="s">
        <v>432</v>
      </c>
      <c r="F85" s="217" t="s">
        <v>9</v>
      </c>
      <c r="G85" s="217" t="s">
        <v>55</v>
      </c>
      <c r="H85" s="217" t="s">
        <v>3</v>
      </c>
      <c r="I85" s="217" t="s">
        <v>170</v>
      </c>
      <c r="J85" s="217" t="s">
        <v>32</v>
      </c>
      <c r="K85" s="217" t="s">
        <v>1727</v>
      </c>
      <c r="L85" s="217" t="s">
        <v>30</v>
      </c>
      <c r="M85" s="217" t="s">
        <v>1538</v>
      </c>
      <c r="N85" s="217" t="s">
        <v>32</v>
      </c>
      <c r="O85" s="217" t="s">
        <v>1798</v>
      </c>
      <c r="P85" s="218">
        <v>50401</v>
      </c>
      <c r="Q85" s="217" t="s">
        <v>48</v>
      </c>
      <c r="R85" s="217" t="s">
        <v>4</v>
      </c>
      <c r="S85" s="217" t="s">
        <v>1</v>
      </c>
      <c r="T85" s="217" t="s">
        <v>1031</v>
      </c>
      <c r="U85" s="217" t="s">
        <v>1762</v>
      </c>
      <c r="V85" s="217" t="s">
        <v>56</v>
      </c>
      <c r="W85" s="217" t="s">
        <v>56</v>
      </c>
      <c r="X85" s="217" t="s">
        <v>56</v>
      </c>
      <c r="Y85" s="217" t="s">
        <v>1763</v>
      </c>
      <c r="Z85" s="217" t="s">
        <v>1991</v>
      </c>
      <c r="AA85" s="217" t="s">
        <v>1483</v>
      </c>
      <c r="AB85" s="291">
        <v>26711116</v>
      </c>
      <c r="AC85" s="291" t="s">
        <v>1591</v>
      </c>
      <c r="AD85" s="219" t="s">
        <v>1992</v>
      </c>
      <c r="AE85" s="219" t="s">
        <v>1993</v>
      </c>
      <c r="AF85" s="219" t="s">
        <v>1669</v>
      </c>
      <c r="AG85" s="219" t="s">
        <v>1994</v>
      </c>
      <c r="AH85" s="217" t="s">
        <v>886</v>
      </c>
      <c r="AI85" s="217" t="s">
        <v>2675</v>
      </c>
      <c r="AJ85" s="219" t="s">
        <v>2814</v>
      </c>
      <c r="AK85" s="308" t="s">
        <v>432</v>
      </c>
    </row>
    <row r="86" spans="1:37" x14ac:dyDescent="0.3">
      <c r="A86" s="219" t="s">
        <v>2438</v>
      </c>
      <c r="B86" s="315" t="s">
        <v>2439</v>
      </c>
      <c r="C86" s="217" t="s">
        <v>421</v>
      </c>
      <c r="D86" s="217" t="s">
        <v>422</v>
      </c>
      <c r="E86" s="217" t="s">
        <v>423</v>
      </c>
      <c r="F86" s="217" t="s">
        <v>6</v>
      </c>
      <c r="G86" s="217" t="s">
        <v>67</v>
      </c>
      <c r="H86" s="217" t="s">
        <v>1</v>
      </c>
      <c r="I86" s="217" t="s">
        <v>154</v>
      </c>
      <c r="J86" s="217" t="s">
        <v>32</v>
      </c>
      <c r="K86" s="217" t="s">
        <v>1727</v>
      </c>
      <c r="L86" s="217" t="s">
        <v>30</v>
      </c>
      <c r="M86" s="217" t="s">
        <v>1538</v>
      </c>
      <c r="N86" s="217" t="s">
        <v>32</v>
      </c>
      <c r="O86" s="217" t="s">
        <v>1798</v>
      </c>
      <c r="P86" s="218">
        <v>30402</v>
      </c>
      <c r="Q86" s="217" t="s">
        <v>34</v>
      </c>
      <c r="R86" s="217" t="s">
        <v>4</v>
      </c>
      <c r="S86" s="217" t="s">
        <v>2</v>
      </c>
      <c r="T86" s="217" t="s">
        <v>1096</v>
      </c>
      <c r="U86" s="217" t="s">
        <v>49</v>
      </c>
      <c r="V86" s="217" t="s">
        <v>1924</v>
      </c>
      <c r="W86" s="217" t="s">
        <v>187</v>
      </c>
      <c r="X86" s="217" t="s">
        <v>187</v>
      </c>
      <c r="Y86" s="217" t="s">
        <v>1730</v>
      </c>
      <c r="Z86" s="217" t="s">
        <v>1985</v>
      </c>
      <c r="AA86" s="217" t="s">
        <v>992</v>
      </c>
      <c r="AB86" s="291">
        <v>25350309</v>
      </c>
      <c r="AC86" s="291" t="s">
        <v>1591</v>
      </c>
      <c r="AD86" s="219" t="s">
        <v>424</v>
      </c>
      <c r="AE86" s="219" t="s">
        <v>1986</v>
      </c>
      <c r="AF86" s="219" t="s">
        <v>1926</v>
      </c>
      <c r="AG86" s="219" t="s">
        <v>1987</v>
      </c>
      <c r="AH86" s="217" t="s">
        <v>884</v>
      </c>
      <c r="AI86" s="217" t="s">
        <v>2676</v>
      </c>
      <c r="AJ86" s="219" t="s">
        <v>2815</v>
      </c>
      <c r="AK86" s="308" t="s">
        <v>423</v>
      </c>
    </row>
    <row r="87" spans="1:37" x14ac:dyDescent="0.3">
      <c r="A87" s="216" t="s">
        <v>2472</v>
      </c>
      <c r="B87" s="315" t="s">
        <v>2473</v>
      </c>
      <c r="C87" s="214" t="s">
        <v>482</v>
      </c>
      <c r="D87" s="214" t="s">
        <v>483</v>
      </c>
      <c r="E87" s="214" t="s">
        <v>484</v>
      </c>
      <c r="F87" s="214" t="s">
        <v>172</v>
      </c>
      <c r="G87" s="214" t="s">
        <v>47</v>
      </c>
      <c r="H87" s="214" t="s">
        <v>2</v>
      </c>
      <c r="I87" s="214" t="s">
        <v>11</v>
      </c>
      <c r="J87" s="214" t="s">
        <v>32</v>
      </c>
      <c r="K87" s="214" t="s">
        <v>1727</v>
      </c>
      <c r="L87" s="214" t="s">
        <v>30</v>
      </c>
      <c r="M87" s="214" t="s">
        <v>1538</v>
      </c>
      <c r="N87" s="214" t="s">
        <v>30</v>
      </c>
      <c r="O87" s="214" t="s">
        <v>1728</v>
      </c>
      <c r="P87" s="215">
        <v>21002</v>
      </c>
      <c r="Q87" s="214" t="s">
        <v>32</v>
      </c>
      <c r="R87" s="214" t="s">
        <v>11</v>
      </c>
      <c r="S87" s="214" t="s">
        <v>2</v>
      </c>
      <c r="T87" s="214" t="s">
        <v>1123</v>
      </c>
      <c r="U87" s="214" t="s">
        <v>36</v>
      </c>
      <c r="V87" s="214" t="s">
        <v>47</v>
      </c>
      <c r="W87" s="214" t="s">
        <v>178</v>
      </c>
      <c r="X87" s="214" t="s">
        <v>178</v>
      </c>
      <c r="Y87" s="214" t="s">
        <v>1782</v>
      </c>
      <c r="Z87" s="214" t="s">
        <v>2044</v>
      </c>
      <c r="AA87" s="214" t="s">
        <v>2045</v>
      </c>
      <c r="AB87" s="290">
        <v>24757006</v>
      </c>
      <c r="AC87" s="290">
        <v>24757006</v>
      </c>
      <c r="AD87" s="216" t="s">
        <v>2047</v>
      </c>
      <c r="AE87" s="216" t="s">
        <v>2046</v>
      </c>
      <c r="AF87" s="216" t="s">
        <v>2048</v>
      </c>
      <c r="AG87" s="216" t="s">
        <v>2049</v>
      </c>
      <c r="AH87" s="214" t="s">
        <v>900</v>
      </c>
      <c r="AI87" s="214" t="s">
        <v>2677</v>
      </c>
      <c r="AJ87" s="216" t="s">
        <v>2816</v>
      </c>
      <c r="AK87" s="308" t="s">
        <v>484</v>
      </c>
    </row>
    <row r="88" spans="1:37" x14ac:dyDescent="0.3">
      <c r="A88" s="216" t="s">
        <v>2456</v>
      </c>
      <c r="B88" s="315" t="s">
        <v>2457</v>
      </c>
      <c r="C88" s="214" t="s">
        <v>455</v>
      </c>
      <c r="D88" s="214" t="s">
        <v>456</v>
      </c>
      <c r="E88" s="214" t="s">
        <v>457</v>
      </c>
      <c r="F88" s="214" t="s">
        <v>2</v>
      </c>
      <c r="G88" s="214" t="s">
        <v>51</v>
      </c>
      <c r="H88" s="214" t="s">
        <v>5</v>
      </c>
      <c r="I88" s="214" t="s">
        <v>5</v>
      </c>
      <c r="J88" s="214" t="s">
        <v>32</v>
      </c>
      <c r="K88" s="214" t="s">
        <v>1727</v>
      </c>
      <c r="L88" s="214" t="s">
        <v>30</v>
      </c>
      <c r="M88" s="214" t="s">
        <v>1538</v>
      </c>
      <c r="N88" s="214" t="s">
        <v>32</v>
      </c>
      <c r="O88" s="214" t="s">
        <v>1798</v>
      </c>
      <c r="P88" s="215">
        <v>10703</v>
      </c>
      <c r="Q88" s="214" t="s">
        <v>30</v>
      </c>
      <c r="R88" s="214" t="s">
        <v>7</v>
      </c>
      <c r="S88" s="214" t="s">
        <v>3</v>
      </c>
      <c r="T88" s="214" t="s">
        <v>1173</v>
      </c>
      <c r="U88" s="214" t="s">
        <v>31</v>
      </c>
      <c r="V88" s="214" t="s">
        <v>2018</v>
      </c>
      <c r="W88" s="214" t="s">
        <v>165</v>
      </c>
      <c r="X88" s="214" t="s">
        <v>165</v>
      </c>
      <c r="Y88" s="214" t="s">
        <v>1730</v>
      </c>
      <c r="Z88" s="214" t="s">
        <v>1670</v>
      </c>
      <c r="AA88" s="214" t="s">
        <v>679</v>
      </c>
      <c r="AB88" s="290">
        <v>24186271</v>
      </c>
      <c r="AC88" s="290" t="s">
        <v>1591</v>
      </c>
      <c r="AD88" s="216" t="s">
        <v>2020</v>
      </c>
      <c r="AE88" s="216" t="s">
        <v>2019</v>
      </c>
      <c r="AF88" s="216" t="s">
        <v>1653</v>
      </c>
      <c r="AG88" s="216" t="s">
        <v>2021</v>
      </c>
      <c r="AH88" s="214" t="s">
        <v>893</v>
      </c>
      <c r="AI88" s="214" t="s">
        <v>2678</v>
      </c>
      <c r="AJ88" s="216" t="s">
        <v>2817</v>
      </c>
      <c r="AK88" s="308" t="s">
        <v>457</v>
      </c>
    </row>
    <row r="89" spans="1:37" x14ac:dyDescent="0.3">
      <c r="A89" s="219" t="s">
        <v>2450</v>
      </c>
      <c r="B89" s="315" t="s">
        <v>2451</v>
      </c>
      <c r="C89" s="217" t="s">
        <v>443</v>
      </c>
      <c r="D89" s="217" t="s">
        <v>444</v>
      </c>
      <c r="E89" s="217" t="s">
        <v>445</v>
      </c>
      <c r="F89" s="217" t="s">
        <v>154</v>
      </c>
      <c r="G89" s="217" t="s">
        <v>60</v>
      </c>
      <c r="H89" s="217" t="s">
        <v>2</v>
      </c>
      <c r="I89" s="217" t="s">
        <v>1803</v>
      </c>
      <c r="J89" s="217" t="s">
        <v>32</v>
      </c>
      <c r="K89" s="217" t="s">
        <v>1727</v>
      </c>
      <c r="L89" s="217" t="s">
        <v>30</v>
      </c>
      <c r="M89" s="217" t="s">
        <v>1538</v>
      </c>
      <c r="N89" s="217" t="s">
        <v>32</v>
      </c>
      <c r="O89" s="217" t="s">
        <v>1798</v>
      </c>
      <c r="P89" s="218">
        <v>60602</v>
      </c>
      <c r="Q89" s="217" t="s">
        <v>39</v>
      </c>
      <c r="R89" s="217" t="s">
        <v>6</v>
      </c>
      <c r="S89" s="217" t="s">
        <v>2</v>
      </c>
      <c r="T89" s="217" t="s">
        <v>2004</v>
      </c>
      <c r="U89" s="217" t="s">
        <v>40</v>
      </c>
      <c r="V89" s="217" t="s">
        <v>2005</v>
      </c>
      <c r="W89" s="217" t="s">
        <v>2006</v>
      </c>
      <c r="X89" s="217" t="s">
        <v>446</v>
      </c>
      <c r="Y89" s="217" t="s">
        <v>1770</v>
      </c>
      <c r="Z89" s="217" t="s">
        <v>815</v>
      </c>
      <c r="AA89" s="217" t="s">
        <v>784</v>
      </c>
      <c r="AB89" s="291">
        <v>27875297</v>
      </c>
      <c r="AC89" s="291" t="s">
        <v>1591</v>
      </c>
      <c r="AD89" s="219" t="s">
        <v>447</v>
      </c>
      <c r="AE89" s="219" t="s">
        <v>2007</v>
      </c>
      <c r="AF89" s="219" t="s">
        <v>2008</v>
      </c>
      <c r="AG89" s="219" t="s">
        <v>2009</v>
      </c>
      <c r="AH89" s="217" t="s">
        <v>890</v>
      </c>
      <c r="AI89" s="217" t="s">
        <v>2679</v>
      </c>
      <c r="AJ89" s="219" t="s">
        <v>2818</v>
      </c>
      <c r="AK89" s="308" t="s">
        <v>445</v>
      </c>
    </row>
    <row r="90" spans="1:37" x14ac:dyDescent="0.3">
      <c r="A90" s="219" t="s">
        <v>2446</v>
      </c>
      <c r="B90" s="315" t="s">
        <v>2447</v>
      </c>
      <c r="C90" s="217" t="s">
        <v>437</v>
      </c>
      <c r="D90" s="217" t="s">
        <v>438</v>
      </c>
      <c r="E90" s="217" t="s">
        <v>439</v>
      </c>
      <c r="F90" s="217" t="s">
        <v>5</v>
      </c>
      <c r="G90" s="217" t="s">
        <v>49</v>
      </c>
      <c r="H90" s="217" t="s">
        <v>7</v>
      </c>
      <c r="I90" s="217" t="s">
        <v>13</v>
      </c>
      <c r="J90" s="217" t="s">
        <v>32</v>
      </c>
      <c r="K90" s="217" t="s">
        <v>1727</v>
      </c>
      <c r="L90" s="217" t="s">
        <v>30</v>
      </c>
      <c r="M90" s="217" t="s">
        <v>1538</v>
      </c>
      <c r="N90" s="217" t="s">
        <v>32</v>
      </c>
      <c r="O90" s="217" t="s">
        <v>1798</v>
      </c>
      <c r="P90" s="218">
        <v>30107</v>
      </c>
      <c r="Q90" s="217" t="s">
        <v>34</v>
      </c>
      <c r="R90" s="217" t="s">
        <v>1</v>
      </c>
      <c r="S90" s="217" t="s">
        <v>7</v>
      </c>
      <c r="T90" s="217" t="s">
        <v>1315</v>
      </c>
      <c r="U90" s="217" t="s">
        <v>49</v>
      </c>
      <c r="V90" s="217" t="s">
        <v>49</v>
      </c>
      <c r="W90" s="217" t="s">
        <v>184</v>
      </c>
      <c r="X90" s="217" t="s">
        <v>184</v>
      </c>
      <c r="Y90" s="217" t="s">
        <v>1730</v>
      </c>
      <c r="Z90" s="217" t="s">
        <v>1671</v>
      </c>
      <c r="AA90" s="217" t="s">
        <v>1457</v>
      </c>
      <c r="AB90" s="291">
        <v>25480608</v>
      </c>
      <c r="AC90" s="291">
        <v>25481444</v>
      </c>
      <c r="AD90" s="219" t="s">
        <v>2000</v>
      </c>
      <c r="AE90" s="219" t="s">
        <v>2001</v>
      </c>
      <c r="AF90" s="219" t="s">
        <v>1672</v>
      </c>
      <c r="AG90" s="219" t="s">
        <v>1673</v>
      </c>
      <c r="AH90" s="217" t="s">
        <v>888</v>
      </c>
      <c r="AI90" s="217" t="s">
        <v>2680</v>
      </c>
      <c r="AJ90" s="219" t="s">
        <v>2819</v>
      </c>
      <c r="AK90" s="308" t="s">
        <v>439</v>
      </c>
    </row>
    <row r="91" spans="1:37" x14ac:dyDescent="0.3">
      <c r="A91" s="216" t="s">
        <v>2436</v>
      </c>
      <c r="B91" s="315" t="s">
        <v>2437</v>
      </c>
      <c r="C91" s="214" t="s">
        <v>419</v>
      </c>
      <c r="D91" s="214" t="s">
        <v>420</v>
      </c>
      <c r="E91" s="214" t="s">
        <v>757</v>
      </c>
      <c r="F91" s="214" t="s">
        <v>43</v>
      </c>
      <c r="G91" s="214" t="s">
        <v>270</v>
      </c>
      <c r="H91" s="214" t="s">
        <v>4</v>
      </c>
      <c r="I91" s="214" t="s">
        <v>1810</v>
      </c>
      <c r="J91" s="214" t="s">
        <v>32</v>
      </c>
      <c r="K91" s="214" t="s">
        <v>1727</v>
      </c>
      <c r="L91" s="214" t="s">
        <v>30</v>
      </c>
      <c r="M91" s="214" t="s">
        <v>1538</v>
      </c>
      <c r="N91" s="214" t="s">
        <v>30</v>
      </c>
      <c r="O91" s="214" t="s">
        <v>1728</v>
      </c>
      <c r="P91" s="215">
        <v>60703</v>
      </c>
      <c r="Q91" s="214" t="s">
        <v>39</v>
      </c>
      <c r="R91" s="214" t="s">
        <v>7</v>
      </c>
      <c r="S91" s="214" t="s">
        <v>3</v>
      </c>
      <c r="T91" s="214" t="s">
        <v>1178</v>
      </c>
      <c r="U91" s="214" t="s">
        <v>40</v>
      </c>
      <c r="V91" s="214" t="s">
        <v>1811</v>
      </c>
      <c r="W91" s="214" t="s">
        <v>1981</v>
      </c>
      <c r="X91" s="214" t="s">
        <v>782</v>
      </c>
      <c r="Y91" s="214" t="s">
        <v>1752</v>
      </c>
      <c r="Z91" s="214" t="s">
        <v>1982</v>
      </c>
      <c r="AA91" s="214" t="s">
        <v>783</v>
      </c>
      <c r="AB91" s="290">
        <v>27899047</v>
      </c>
      <c r="AC91" s="290">
        <v>27898458</v>
      </c>
      <c r="AD91" s="216" t="s">
        <v>991</v>
      </c>
      <c r="AE91" s="216" t="s">
        <v>1983</v>
      </c>
      <c r="AF91" s="216" t="s">
        <v>1674</v>
      </c>
      <c r="AG91" s="216" t="s">
        <v>1984</v>
      </c>
      <c r="AH91" s="214" t="s">
        <v>883</v>
      </c>
      <c r="AI91" s="214" t="s">
        <v>2681</v>
      </c>
      <c r="AJ91" s="216" t="s">
        <v>2820</v>
      </c>
      <c r="AK91" s="308" t="s">
        <v>757</v>
      </c>
    </row>
    <row r="92" spans="1:37" x14ac:dyDescent="0.3">
      <c r="A92" s="219" t="s">
        <v>2470</v>
      </c>
      <c r="B92" s="315" t="s">
        <v>2471</v>
      </c>
      <c r="C92" s="217" t="s">
        <v>478</v>
      </c>
      <c r="D92" s="217" t="s">
        <v>479</v>
      </c>
      <c r="E92" s="217" t="s">
        <v>480</v>
      </c>
      <c r="F92" s="217" t="s">
        <v>10</v>
      </c>
      <c r="G92" s="217" t="s">
        <v>69</v>
      </c>
      <c r="H92" s="217" t="s">
        <v>3</v>
      </c>
      <c r="I92" s="217" t="s">
        <v>1819</v>
      </c>
      <c r="J92" s="217" t="s">
        <v>32</v>
      </c>
      <c r="K92" s="217" t="s">
        <v>1727</v>
      </c>
      <c r="L92" s="217" t="s">
        <v>30</v>
      </c>
      <c r="M92" s="217" t="s">
        <v>1538</v>
      </c>
      <c r="N92" s="217" t="s">
        <v>32</v>
      </c>
      <c r="O92" s="217" t="s">
        <v>1798</v>
      </c>
      <c r="P92" s="218">
        <v>50202</v>
      </c>
      <c r="Q92" s="217" t="s">
        <v>48</v>
      </c>
      <c r="R92" s="217" t="s">
        <v>2</v>
      </c>
      <c r="S92" s="217" t="s">
        <v>2</v>
      </c>
      <c r="T92" s="217" t="s">
        <v>1084</v>
      </c>
      <c r="U92" s="217" t="s">
        <v>1762</v>
      </c>
      <c r="V92" s="217" t="s">
        <v>69</v>
      </c>
      <c r="W92" s="217" t="s">
        <v>2041</v>
      </c>
      <c r="X92" s="217" t="s">
        <v>481</v>
      </c>
      <c r="Y92" s="217" t="s">
        <v>1763</v>
      </c>
      <c r="Z92" s="217" t="s">
        <v>1459</v>
      </c>
      <c r="AA92" s="217" t="s">
        <v>1458</v>
      </c>
      <c r="AB92" s="291">
        <v>26591333</v>
      </c>
      <c r="AC92" s="291">
        <v>26591313</v>
      </c>
      <c r="AD92" s="219" t="s">
        <v>1675</v>
      </c>
      <c r="AE92" s="219" t="s">
        <v>2042</v>
      </c>
      <c r="AF92" s="219" t="s">
        <v>1676</v>
      </c>
      <c r="AG92" s="219" t="s">
        <v>2043</v>
      </c>
      <c r="AH92" s="217" t="s">
        <v>899</v>
      </c>
      <c r="AI92" s="217" t="s">
        <v>2682</v>
      </c>
      <c r="AJ92" s="219" t="s">
        <v>2821</v>
      </c>
      <c r="AK92" s="308" t="s">
        <v>480</v>
      </c>
    </row>
    <row r="93" spans="1:37" x14ac:dyDescent="0.3">
      <c r="A93" s="216" t="s">
        <v>2476</v>
      </c>
      <c r="B93" s="315" t="s">
        <v>2477</v>
      </c>
      <c r="C93" s="214" t="s">
        <v>489</v>
      </c>
      <c r="D93" s="214" t="s">
        <v>490</v>
      </c>
      <c r="E93" s="214" t="s">
        <v>491</v>
      </c>
      <c r="F93" s="214" t="s">
        <v>1768</v>
      </c>
      <c r="G93" s="214" t="s">
        <v>33</v>
      </c>
      <c r="H93" s="214" t="s">
        <v>2</v>
      </c>
      <c r="I93" s="214" t="s">
        <v>4</v>
      </c>
      <c r="J93" s="214" t="s">
        <v>32</v>
      </c>
      <c r="K93" s="214" t="s">
        <v>1727</v>
      </c>
      <c r="L93" s="214" t="s">
        <v>30</v>
      </c>
      <c r="M93" s="214" t="s">
        <v>1538</v>
      </c>
      <c r="N93" s="214" t="s">
        <v>30</v>
      </c>
      <c r="O93" s="214" t="s">
        <v>1728</v>
      </c>
      <c r="P93" s="215">
        <v>10302</v>
      </c>
      <c r="Q93" s="214" t="s">
        <v>30</v>
      </c>
      <c r="R93" s="214" t="s">
        <v>3</v>
      </c>
      <c r="S93" s="214" t="s">
        <v>2</v>
      </c>
      <c r="T93" s="214" t="s">
        <v>1087</v>
      </c>
      <c r="U93" s="214" t="s">
        <v>31</v>
      </c>
      <c r="V93" s="214" t="s">
        <v>33</v>
      </c>
      <c r="W93" s="214" t="s">
        <v>159</v>
      </c>
      <c r="X93" s="214" t="s">
        <v>159</v>
      </c>
      <c r="Y93" s="214" t="s">
        <v>1730</v>
      </c>
      <c r="Z93" s="214" t="s">
        <v>1544</v>
      </c>
      <c r="AA93" s="214" t="s">
        <v>728</v>
      </c>
      <c r="AB93" s="290">
        <v>22703743</v>
      </c>
      <c r="AC93" s="290">
        <v>22706444</v>
      </c>
      <c r="AD93" s="216" t="s">
        <v>2051</v>
      </c>
      <c r="AE93" s="216" t="s">
        <v>2052</v>
      </c>
      <c r="AF93" s="216" t="s">
        <v>2053</v>
      </c>
      <c r="AG93" s="216" t="s">
        <v>2054</v>
      </c>
      <c r="AH93" s="214" t="s">
        <v>902</v>
      </c>
      <c r="AI93" s="214" t="s">
        <v>2683</v>
      </c>
      <c r="AJ93" s="216" t="s">
        <v>2822</v>
      </c>
      <c r="AK93" s="308" t="s">
        <v>491</v>
      </c>
    </row>
    <row r="94" spans="1:37" x14ac:dyDescent="0.3">
      <c r="A94" s="216" t="s">
        <v>2496</v>
      </c>
      <c r="B94" s="315" t="s">
        <v>2497</v>
      </c>
      <c r="C94" s="214" t="s">
        <v>518</v>
      </c>
      <c r="D94" s="214" t="s">
        <v>519</v>
      </c>
      <c r="E94" s="214" t="s">
        <v>520</v>
      </c>
      <c r="F94" s="214" t="s">
        <v>9</v>
      </c>
      <c r="G94" s="214" t="s">
        <v>55</v>
      </c>
      <c r="H94" s="214" t="s">
        <v>1</v>
      </c>
      <c r="I94" s="214" t="s">
        <v>170</v>
      </c>
      <c r="J94" s="214" t="s">
        <v>32</v>
      </c>
      <c r="K94" s="214" t="s">
        <v>1727</v>
      </c>
      <c r="L94" s="214" t="s">
        <v>30</v>
      </c>
      <c r="M94" s="214" t="s">
        <v>1538</v>
      </c>
      <c r="N94" s="214" t="s">
        <v>32</v>
      </c>
      <c r="O94" s="214" t="s">
        <v>1798</v>
      </c>
      <c r="P94" s="215">
        <v>51001</v>
      </c>
      <c r="Q94" s="214" t="s">
        <v>48</v>
      </c>
      <c r="R94" s="214" t="s">
        <v>11</v>
      </c>
      <c r="S94" s="214" t="s">
        <v>1</v>
      </c>
      <c r="T94" s="214" t="s">
        <v>1065</v>
      </c>
      <c r="U94" s="214" t="s">
        <v>1762</v>
      </c>
      <c r="V94" s="214" t="s">
        <v>2092</v>
      </c>
      <c r="W94" s="214" t="s">
        <v>2092</v>
      </c>
      <c r="X94" s="214" t="s">
        <v>521</v>
      </c>
      <c r="Y94" s="214" t="s">
        <v>1763</v>
      </c>
      <c r="Z94" s="214" t="s">
        <v>522</v>
      </c>
      <c r="AA94" s="214" t="s">
        <v>680</v>
      </c>
      <c r="AB94" s="290">
        <v>88672014</v>
      </c>
      <c r="AC94" s="290" t="s">
        <v>1591</v>
      </c>
      <c r="AD94" s="216" t="s">
        <v>1677</v>
      </c>
      <c r="AE94" s="216" t="s">
        <v>2093</v>
      </c>
      <c r="AF94" s="216" t="s">
        <v>2094</v>
      </c>
      <c r="AG94" s="216" t="s">
        <v>2095</v>
      </c>
      <c r="AH94" s="214" t="s">
        <v>911</v>
      </c>
      <c r="AI94" s="214" t="s">
        <v>2684</v>
      </c>
      <c r="AJ94" s="216" t="s">
        <v>2823</v>
      </c>
      <c r="AK94" s="308" t="s">
        <v>520</v>
      </c>
    </row>
    <row r="95" spans="1:37" x14ac:dyDescent="0.3">
      <c r="A95" s="216" t="s">
        <v>2492</v>
      </c>
      <c r="B95" s="315" t="s">
        <v>2493</v>
      </c>
      <c r="C95" s="214" t="s">
        <v>513</v>
      </c>
      <c r="D95" s="214" t="s">
        <v>514</v>
      </c>
      <c r="E95" s="214" t="s">
        <v>515</v>
      </c>
      <c r="F95" s="214" t="s">
        <v>13</v>
      </c>
      <c r="G95" s="214" t="s">
        <v>40</v>
      </c>
      <c r="H95" s="214" t="s">
        <v>4</v>
      </c>
      <c r="I95" s="214" t="s">
        <v>1768</v>
      </c>
      <c r="J95" s="214" t="s">
        <v>32</v>
      </c>
      <c r="K95" s="214" t="s">
        <v>1727</v>
      </c>
      <c r="L95" s="214" t="s">
        <v>30</v>
      </c>
      <c r="M95" s="214" t="s">
        <v>1538</v>
      </c>
      <c r="N95" s="214" t="s">
        <v>30</v>
      </c>
      <c r="O95" s="214" t="s">
        <v>1728</v>
      </c>
      <c r="P95" s="215">
        <v>60401</v>
      </c>
      <c r="Q95" s="214" t="s">
        <v>39</v>
      </c>
      <c r="R95" s="214" t="s">
        <v>4</v>
      </c>
      <c r="S95" s="214" t="s">
        <v>1</v>
      </c>
      <c r="T95" s="214" t="s">
        <v>1032</v>
      </c>
      <c r="U95" s="214" t="s">
        <v>40</v>
      </c>
      <c r="V95" s="214" t="s">
        <v>2082</v>
      </c>
      <c r="W95" s="214" t="s">
        <v>201</v>
      </c>
      <c r="X95" s="214" t="s">
        <v>201</v>
      </c>
      <c r="Y95" s="214" t="s">
        <v>1770</v>
      </c>
      <c r="Z95" s="214" t="s">
        <v>1678</v>
      </c>
      <c r="AA95" s="214" t="s">
        <v>729</v>
      </c>
      <c r="AB95" s="290">
        <v>26399069</v>
      </c>
      <c r="AC95" s="290">
        <v>26399069</v>
      </c>
      <c r="AD95" s="216" t="s">
        <v>819</v>
      </c>
      <c r="AE95" s="216" t="s">
        <v>2083</v>
      </c>
      <c r="AF95" s="216" t="s">
        <v>2084</v>
      </c>
      <c r="AG95" s="216" t="s">
        <v>2085</v>
      </c>
      <c r="AH95" s="214" t="s">
        <v>909</v>
      </c>
      <c r="AI95" s="214" t="s">
        <v>2685</v>
      </c>
      <c r="AJ95" s="216" t="s">
        <v>2824</v>
      </c>
      <c r="AK95" s="308" t="s">
        <v>515</v>
      </c>
    </row>
    <row r="96" spans="1:37" x14ac:dyDescent="0.3">
      <c r="A96" s="219" t="s">
        <v>2490</v>
      </c>
      <c r="B96" s="315" t="s">
        <v>2491</v>
      </c>
      <c r="C96" s="217" t="s">
        <v>510</v>
      </c>
      <c r="D96" s="217" t="s">
        <v>511</v>
      </c>
      <c r="E96" s="217" t="s">
        <v>512</v>
      </c>
      <c r="F96" s="217" t="s">
        <v>59</v>
      </c>
      <c r="G96" s="217" t="s">
        <v>1469</v>
      </c>
      <c r="H96" s="217" t="s">
        <v>5</v>
      </c>
      <c r="I96" s="217" t="s">
        <v>157</v>
      </c>
      <c r="J96" s="217" t="s">
        <v>32</v>
      </c>
      <c r="K96" s="217" t="s">
        <v>1727</v>
      </c>
      <c r="L96" s="217" t="s">
        <v>30</v>
      </c>
      <c r="M96" s="217" t="s">
        <v>1538</v>
      </c>
      <c r="N96" s="217" t="s">
        <v>32</v>
      </c>
      <c r="O96" s="217" t="s">
        <v>1798</v>
      </c>
      <c r="P96" s="218">
        <v>21501</v>
      </c>
      <c r="Q96" s="217" t="s">
        <v>32</v>
      </c>
      <c r="R96" s="217" t="s">
        <v>43</v>
      </c>
      <c r="S96" s="217" t="s">
        <v>1</v>
      </c>
      <c r="T96" s="217" t="s">
        <v>1431</v>
      </c>
      <c r="U96" s="217" t="s">
        <v>36</v>
      </c>
      <c r="V96" s="217" t="s">
        <v>2078</v>
      </c>
      <c r="W96" s="217" t="s">
        <v>41</v>
      </c>
      <c r="X96" s="217" t="s">
        <v>41</v>
      </c>
      <c r="Y96" s="217" t="s">
        <v>1782</v>
      </c>
      <c r="Z96" s="217" t="s">
        <v>2079</v>
      </c>
      <c r="AA96" s="217" t="s">
        <v>788</v>
      </c>
      <c r="AB96" s="291">
        <v>24640428</v>
      </c>
      <c r="AC96" s="291">
        <v>24641152</v>
      </c>
      <c r="AD96" s="219" t="s">
        <v>1679</v>
      </c>
      <c r="AE96" s="219" t="s">
        <v>2080</v>
      </c>
      <c r="AF96" s="219" t="s">
        <v>1680</v>
      </c>
      <c r="AG96" s="219" t="s">
        <v>2081</v>
      </c>
      <c r="AH96" s="217" t="s">
        <v>908</v>
      </c>
      <c r="AI96" s="217" t="s">
        <v>2686</v>
      </c>
      <c r="AJ96" s="219" t="s">
        <v>2825</v>
      </c>
      <c r="AK96" s="308" t="s">
        <v>512</v>
      </c>
    </row>
    <row r="97" spans="1:37" x14ac:dyDescent="0.3">
      <c r="A97" s="216" t="s">
        <v>2488</v>
      </c>
      <c r="B97" s="315" t="s">
        <v>2489</v>
      </c>
      <c r="C97" s="214" t="s">
        <v>504</v>
      </c>
      <c r="D97" s="214" t="s">
        <v>505</v>
      </c>
      <c r="E97" s="214" t="s">
        <v>506</v>
      </c>
      <c r="F97" s="214" t="s">
        <v>172</v>
      </c>
      <c r="G97" s="214" t="s">
        <v>47</v>
      </c>
      <c r="H97" s="214" t="s">
        <v>1</v>
      </c>
      <c r="I97" s="214" t="s">
        <v>11</v>
      </c>
      <c r="J97" s="214" t="s">
        <v>32</v>
      </c>
      <c r="K97" s="214" t="s">
        <v>1727</v>
      </c>
      <c r="L97" s="214" t="s">
        <v>30</v>
      </c>
      <c r="M97" s="214" t="s">
        <v>1538</v>
      </c>
      <c r="N97" s="214" t="s">
        <v>32</v>
      </c>
      <c r="O97" s="214" t="s">
        <v>1798</v>
      </c>
      <c r="P97" s="215">
        <v>21005</v>
      </c>
      <c r="Q97" s="214" t="s">
        <v>32</v>
      </c>
      <c r="R97" s="214" t="s">
        <v>11</v>
      </c>
      <c r="S97" s="214" t="s">
        <v>5</v>
      </c>
      <c r="T97" s="214" t="s">
        <v>1281</v>
      </c>
      <c r="U97" s="214" t="s">
        <v>36</v>
      </c>
      <c r="V97" s="214" t="s">
        <v>47</v>
      </c>
      <c r="W97" s="214" t="s">
        <v>2076</v>
      </c>
      <c r="X97" s="214" t="s">
        <v>507</v>
      </c>
      <c r="Y97" s="214" t="s">
        <v>1782</v>
      </c>
      <c r="Z97" s="214" t="s">
        <v>509</v>
      </c>
      <c r="AA97" s="214" t="s">
        <v>1558</v>
      </c>
      <c r="AB97" s="290">
        <v>24722726</v>
      </c>
      <c r="AC97" s="290">
        <v>24722059</v>
      </c>
      <c r="AD97" s="216" t="s">
        <v>508</v>
      </c>
      <c r="AE97" s="216" t="s">
        <v>1947</v>
      </c>
      <c r="AF97" s="216" t="s">
        <v>1560</v>
      </c>
      <c r="AG97" s="216" t="s">
        <v>2077</v>
      </c>
      <c r="AH97" s="214" t="s">
        <v>907</v>
      </c>
      <c r="AI97" s="214" t="s">
        <v>2687</v>
      </c>
      <c r="AJ97" s="216" t="s">
        <v>2826</v>
      </c>
      <c r="AK97" s="308" t="s">
        <v>506</v>
      </c>
    </row>
    <row r="98" spans="1:37" x14ac:dyDescent="0.3">
      <c r="A98" s="219" t="s">
        <v>2474</v>
      </c>
      <c r="B98" s="315" t="s">
        <v>2475</v>
      </c>
      <c r="C98" s="217" t="s">
        <v>485</v>
      </c>
      <c r="D98" s="217" t="s">
        <v>486</v>
      </c>
      <c r="E98" s="217" t="s">
        <v>487</v>
      </c>
      <c r="F98" s="217" t="s">
        <v>5</v>
      </c>
      <c r="G98" s="217" t="s">
        <v>49</v>
      </c>
      <c r="H98" s="217" t="s">
        <v>4</v>
      </c>
      <c r="I98" s="217" t="s">
        <v>13</v>
      </c>
      <c r="J98" s="217" t="s">
        <v>32</v>
      </c>
      <c r="K98" s="217" t="s">
        <v>1727</v>
      </c>
      <c r="L98" s="217" t="s">
        <v>30</v>
      </c>
      <c r="M98" s="217" t="s">
        <v>1538</v>
      </c>
      <c r="N98" s="217" t="s">
        <v>32</v>
      </c>
      <c r="O98" s="217" t="s">
        <v>1798</v>
      </c>
      <c r="P98" s="218">
        <v>30601</v>
      </c>
      <c r="Q98" s="217" t="s">
        <v>34</v>
      </c>
      <c r="R98" s="217" t="s">
        <v>6</v>
      </c>
      <c r="S98" s="217" t="s">
        <v>1</v>
      </c>
      <c r="T98" s="217" t="s">
        <v>1043</v>
      </c>
      <c r="U98" s="217" t="s">
        <v>49</v>
      </c>
      <c r="V98" s="217" t="s">
        <v>2050</v>
      </c>
      <c r="W98" s="217" t="s">
        <v>191</v>
      </c>
      <c r="X98" s="217" t="s">
        <v>191</v>
      </c>
      <c r="Y98" s="217" t="s">
        <v>1730</v>
      </c>
      <c r="Z98" s="217" t="s">
        <v>488</v>
      </c>
      <c r="AA98" s="217" t="s">
        <v>730</v>
      </c>
      <c r="AB98" s="291">
        <v>25344027</v>
      </c>
      <c r="AC98" s="291">
        <v>25344155</v>
      </c>
      <c r="AD98" s="219" t="s">
        <v>1565</v>
      </c>
      <c r="AE98" s="219" t="s">
        <v>1591</v>
      </c>
      <c r="AF98" s="219" t="s">
        <v>1619</v>
      </c>
      <c r="AG98" s="219" t="s">
        <v>1758</v>
      </c>
      <c r="AH98" s="217" t="s">
        <v>901</v>
      </c>
      <c r="AI98" s="217" t="s">
        <v>2688</v>
      </c>
      <c r="AJ98" s="219" t="s">
        <v>2827</v>
      </c>
      <c r="AK98" s="308" t="s">
        <v>487</v>
      </c>
    </row>
    <row r="99" spans="1:37" x14ac:dyDescent="0.3">
      <c r="A99" s="219" t="s">
        <v>2478</v>
      </c>
      <c r="B99" s="315" t="s">
        <v>2479</v>
      </c>
      <c r="C99" s="217" t="s">
        <v>492</v>
      </c>
      <c r="D99" s="217" t="s">
        <v>493</v>
      </c>
      <c r="E99" s="217" t="s">
        <v>494</v>
      </c>
      <c r="F99" s="217" t="s">
        <v>1810</v>
      </c>
      <c r="G99" s="217" t="s">
        <v>44</v>
      </c>
      <c r="H99" s="217" t="s">
        <v>3</v>
      </c>
      <c r="I99" s="217" t="s">
        <v>43</v>
      </c>
      <c r="J99" s="217" t="s">
        <v>32</v>
      </c>
      <c r="K99" s="217" t="s">
        <v>1727</v>
      </c>
      <c r="L99" s="217" t="s">
        <v>30</v>
      </c>
      <c r="M99" s="217" t="s">
        <v>1538</v>
      </c>
      <c r="N99" s="217" t="s">
        <v>32</v>
      </c>
      <c r="O99" s="217" t="s">
        <v>1798</v>
      </c>
      <c r="P99" s="218">
        <v>41001</v>
      </c>
      <c r="Q99" s="217" t="s">
        <v>45</v>
      </c>
      <c r="R99" s="217" t="s">
        <v>11</v>
      </c>
      <c r="S99" s="217" t="s">
        <v>1</v>
      </c>
      <c r="T99" s="217" t="s">
        <v>1064</v>
      </c>
      <c r="U99" s="217" t="s">
        <v>46</v>
      </c>
      <c r="V99" s="217" t="s">
        <v>44</v>
      </c>
      <c r="W99" s="217" t="s">
        <v>2055</v>
      </c>
      <c r="X99" s="217" t="s">
        <v>113</v>
      </c>
      <c r="Y99" s="217" t="s">
        <v>1782</v>
      </c>
      <c r="Z99" s="217" t="s">
        <v>2056</v>
      </c>
      <c r="AA99" s="217" t="s">
        <v>818</v>
      </c>
      <c r="AB99" s="291">
        <v>27666172</v>
      </c>
      <c r="AC99" s="291">
        <v>27666335</v>
      </c>
      <c r="AD99" s="219" t="s">
        <v>2057</v>
      </c>
      <c r="AE99" s="219" t="s">
        <v>2058</v>
      </c>
      <c r="AF99" s="219" t="s">
        <v>1681</v>
      </c>
      <c r="AG99" s="219" t="s">
        <v>2059</v>
      </c>
      <c r="AH99" s="217" t="s">
        <v>903</v>
      </c>
      <c r="AI99" s="217" t="s">
        <v>2689</v>
      </c>
      <c r="AJ99" s="219" t="s">
        <v>2828</v>
      </c>
      <c r="AK99" s="308" t="s">
        <v>494</v>
      </c>
    </row>
    <row r="100" spans="1:37" x14ac:dyDescent="0.3">
      <c r="A100" s="216" t="s">
        <v>2540</v>
      </c>
      <c r="B100" s="315" t="s">
        <v>2541</v>
      </c>
      <c r="C100" s="214" t="s">
        <v>587</v>
      </c>
      <c r="D100" s="214" t="s">
        <v>588</v>
      </c>
      <c r="E100" s="214" t="s">
        <v>589</v>
      </c>
      <c r="F100" s="221" t="s">
        <v>59</v>
      </c>
      <c r="G100" s="222" t="s">
        <v>1469</v>
      </c>
      <c r="H100" s="222" t="s">
        <v>10</v>
      </c>
      <c r="I100" s="221" t="s">
        <v>157</v>
      </c>
      <c r="J100" s="214" t="s">
        <v>32</v>
      </c>
      <c r="K100" s="214" t="s">
        <v>1727</v>
      </c>
      <c r="L100" s="214" t="s">
        <v>30</v>
      </c>
      <c r="M100" s="214" t="s">
        <v>1538</v>
      </c>
      <c r="N100" s="214" t="s">
        <v>32</v>
      </c>
      <c r="O100" s="214" t="s">
        <v>1798</v>
      </c>
      <c r="P100" s="215">
        <v>21401</v>
      </c>
      <c r="Q100" s="214" t="s">
        <v>32</v>
      </c>
      <c r="R100" s="214" t="s">
        <v>167</v>
      </c>
      <c r="S100" s="214" t="s">
        <v>1</v>
      </c>
      <c r="T100" s="214" t="s">
        <v>1427</v>
      </c>
      <c r="U100" s="214" t="s">
        <v>36</v>
      </c>
      <c r="V100" s="214" t="s">
        <v>183</v>
      </c>
      <c r="W100" s="214" t="s">
        <v>183</v>
      </c>
      <c r="X100" s="214" t="s">
        <v>183</v>
      </c>
      <c r="Y100" s="214" t="s">
        <v>1782</v>
      </c>
      <c r="Z100" s="214" t="s">
        <v>1682</v>
      </c>
      <c r="AA100" s="214" t="s">
        <v>681</v>
      </c>
      <c r="AB100" s="290">
        <v>24711110</v>
      </c>
      <c r="AC100" s="290">
        <v>24711110</v>
      </c>
      <c r="AD100" s="216" t="s">
        <v>1559</v>
      </c>
      <c r="AE100" s="216" t="s">
        <v>2179</v>
      </c>
      <c r="AF100" s="216" t="s">
        <v>2180</v>
      </c>
      <c r="AG100" s="216" t="s">
        <v>2181</v>
      </c>
      <c r="AH100" s="214" t="s">
        <v>933</v>
      </c>
      <c r="AI100" s="214" t="s">
        <v>2690</v>
      </c>
      <c r="AJ100" s="216" t="s">
        <v>2829</v>
      </c>
      <c r="AK100" s="308" t="s">
        <v>589</v>
      </c>
    </row>
    <row r="101" spans="1:37" x14ac:dyDescent="0.3">
      <c r="A101" s="219" t="s">
        <v>2522</v>
      </c>
      <c r="B101" s="315" t="s">
        <v>2523</v>
      </c>
      <c r="C101" s="217" t="s">
        <v>562</v>
      </c>
      <c r="D101" s="217" t="s">
        <v>563</v>
      </c>
      <c r="E101" s="217" t="s">
        <v>660</v>
      </c>
      <c r="F101" s="217" t="s">
        <v>13</v>
      </c>
      <c r="G101" s="217" t="s">
        <v>40</v>
      </c>
      <c r="H101" s="217" t="s">
        <v>3</v>
      </c>
      <c r="I101" s="217" t="s">
        <v>1768</v>
      </c>
      <c r="J101" s="217" t="s">
        <v>32</v>
      </c>
      <c r="K101" s="217" t="s">
        <v>1727</v>
      </c>
      <c r="L101" s="217" t="s">
        <v>30</v>
      </c>
      <c r="M101" s="217" t="s">
        <v>1538</v>
      </c>
      <c r="N101" s="217" t="s">
        <v>32</v>
      </c>
      <c r="O101" s="217" t="s">
        <v>1798</v>
      </c>
      <c r="P101" s="218">
        <v>60103</v>
      </c>
      <c r="Q101" s="217" t="s">
        <v>39</v>
      </c>
      <c r="R101" s="217" t="s">
        <v>1</v>
      </c>
      <c r="S101" s="217" t="s">
        <v>3</v>
      </c>
      <c r="T101" s="217" t="s">
        <v>1138</v>
      </c>
      <c r="U101" s="217" t="s">
        <v>40</v>
      </c>
      <c r="V101" s="217" t="s">
        <v>40</v>
      </c>
      <c r="W101" s="217" t="s">
        <v>2142</v>
      </c>
      <c r="X101" s="217" t="s">
        <v>564</v>
      </c>
      <c r="Y101" s="217" t="s">
        <v>1770</v>
      </c>
      <c r="Z101" s="217" t="s">
        <v>1567</v>
      </c>
      <c r="AA101" s="217" t="s">
        <v>731</v>
      </c>
      <c r="AB101" s="291">
        <v>26388136</v>
      </c>
      <c r="AC101" s="291" t="s">
        <v>1591</v>
      </c>
      <c r="AD101" s="219" t="s">
        <v>1683</v>
      </c>
      <c r="AE101" s="219" t="s">
        <v>2143</v>
      </c>
      <c r="AF101" s="219" t="s">
        <v>1684</v>
      </c>
      <c r="AG101" s="219" t="s">
        <v>2144</v>
      </c>
      <c r="AH101" s="217" t="s">
        <v>924</v>
      </c>
      <c r="AI101" s="217" t="s">
        <v>2691</v>
      </c>
      <c r="AJ101" s="219" t="s">
        <v>2830</v>
      </c>
      <c r="AK101" s="308" t="s">
        <v>660</v>
      </c>
    </row>
    <row r="102" spans="1:37" x14ac:dyDescent="0.3">
      <c r="A102" s="219" t="s">
        <v>2466</v>
      </c>
      <c r="B102" s="315" t="s">
        <v>2467</v>
      </c>
      <c r="C102" s="217" t="s">
        <v>471</v>
      </c>
      <c r="D102" s="217" t="s">
        <v>472</v>
      </c>
      <c r="E102" s="217" t="s">
        <v>473</v>
      </c>
      <c r="F102" s="217" t="s">
        <v>154</v>
      </c>
      <c r="G102" s="217" t="s">
        <v>60</v>
      </c>
      <c r="H102" s="217" t="s">
        <v>1</v>
      </c>
      <c r="I102" s="217" t="s">
        <v>1803</v>
      </c>
      <c r="J102" s="217" t="s">
        <v>32</v>
      </c>
      <c r="K102" s="217" t="s">
        <v>1727</v>
      </c>
      <c r="L102" s="217" t="s">
        <v>30</v>
      </c>
      <c r="M102" s="217" t="s">
        <v>1538</v>
      </c>
      <c r="N102" s="217" t="s">
        <v>30</v>
      </c>
      <c r="O102" s="217" t="s">
        <v>1728</v>
      </c>
      <c r="P102" s="218">
        <v>60601</v>
      </c>
      <c r="Q102" s="217" t="s">
        <v>39</v>
      </c>
      <c r="R102" s="217" t="s">
        <v>6</v>
      </c>
      <c r="S102" s="217" t="s">
        <v>1</v>
      </c>
      <c r="T102" s="217" t="s">
        <v>2034</v>
      </c>
      <c r="U102" s="217" t="s">
        <v>40</v>
      </c>
      <c r="V102" s="217" t="s">
        <v>2005</v>
      </c>
      <c r="W102" s="217" t="s">
        <v>2005</v>
      </c>
      <c r="X102" s="217" t="s">
        <v>474</v>
      </c>
      <c r="Y102" s="217" t="s">
        <v>1770</v>
      </c>
      <c r="Z102" s="217" t="s">
        <v>475</v>
      </c>
      <c r="AA102" s="217" t="s">
        <v>785</v>
      </c>
      <c r="AB102" s="291">
        <v>27771569</v>
      </c>
      <c r="AC102" s="291">
        <v>27770322</v>
      </c>
      <c r="AD102" s="219" t="s">
        <v>1569</v>
      </c>
      <c r="AE102" s="219" t="s">
        <v>2035</v>
      </c>
      <c r="AF102" s="219" t="s">
        <v>1685</v>
      </c>
      <c r="AG102" s="219" t="s">
        <v>2036</v>
      </c>
      <c r="AH102" s="217" t="s">
        <v>897</v>
      </c>
      <c r="AI102" s="217" t="s">
        <v>2692</v>
      </c>
      <c r="AJ102" s="219" t="s">
        <v>2831</v>
      </c>
      <c r="AK102" s="308" t="s">
        <v>473</v>
      </c>
    </row>
    <row r="103" spans="1:37" x14ac:dyDescent="0.3">
      <c r="A103" s="216" t="s">
        <v>2512</v>
      </c>
      <c r="B103" s="315" t="s">
        <v>2513</v>
      </c>
      <c r="C103" s="214" t="s">
        <v>547</v>
      </c>
      <c r="D103" s="214" t="s">
        <v>548</v>
      </c>
      <c r="E103" s="214" t="s">
        <v>549</v>
      </c>
      <c r="F103" s="214" t="s">
        <v>172</v>
      </c>
      <c r="G103" s="214" t="s">
        <v>47</v>
      </c>
      <c r="H103" s="214" t="s">
        <v>6</v>
      </c>
      <c r="I103" s="214" t="s">
        <v>11</v>
      </c>
      <c r="J103" s="214" t="s">
        <v>32</v>
      </c>
      <c r="K103" s="214" t="s">
        <v>1727</v>
      </c>
      <c r="L103" s="214" t="s">
        <v>30</v>
      </c>
      <c r="M103" s="214" t="s">
        <v>1538</v>
      </c>
      <c r="N103" s="214" t="s">
        <v>30</v>
      </c>
      <c r="O103" s="214" t="s">
        <v>1728</v>
      </c>
      <c r="P103" s="215">
        <v>21007</v>
      </c>
      <c r="Q103" s="214" t="s">
        <v>32</v>
      </c>
      <c r="R103" s="214" t="s">
        <v>11</v>
      </c>
      <c r="S103" s="214" t="s">
        <v>7</v>
      </c>
      <c r="T103" s="214" t="s">
        <v>1504</v>
      </c>
      <c r="U103" s="214" t="s">
        <v>36</v>
      </c>
      <c r="V103" s="214" t="s">
        <v>47</v>
      </c>
      <c r="W103" s="214" t="s">
        <v>181</v>
      </c>
      <c r="X103" s="214" t="s">
        <v>181</v>
      </c>
      <c r="Y103" s="214" t="s">
        <v>1782</v>
      </c>
      <c r="Z103" s="214" t="s">
        <v>1686</v>
      </c>
      <c r="AA103" s="214" t="s">
        <v>732</v>
      </c>
      <c r="AB103" s="290">
        <v>24799037</v>
      </c>
      <c r="AC103" s="290" t="s">
        <v>1591</v>
      </c>
      <c r="AD103" s="216" t="s">
        <v>2124</v>
      </c>
      <c r="AE103" s="216" t="s">
        <v>2123</v>
      </c>
      <c r="AF103" s="216" t="s">
        <v>2125</v>
      </c>
      <c r="AG103" s="216" t="s">
        <v>2126</v>
      </c>
      <c r="AH103" s="214" t="s">
        <v>919</v>
      </c>
      <c r="AI103" s="214" t="s">
        <v>2693</v>
      </c>
      <c r="AJ103" s="216" t="s">
        <v>2832</v>
      </c>
      <c r="AK103" s="308" t="s">
        <v>549</v>
      </c>
    </row>
    <row r="104" spans="1:37" x14ac:dyDescent="0.3">
      <c r="A104" s="219" t="s">
        <v>2534</v>
      </c>
      <c r="B104" s="315" t="s">
        <v>2535</v>
      </c>
      <c r="C104" s="217" t="s">
        <v>580</v>
      </c>
      <c r="D104" s="217" t="s">
        <v>581</v>
      </c>
      <c r="E104" s="217" t="s">
        <v>582</v>
      </c>
      <c r="F104" s="217" t="s">
        <v>172</v>
      </c>
      <c r="G104" s="217" t="s">
        <v>47</v>
      </c>
      <c r="H104" s="217" t="s">
        <v>9</v>
      </c>
      <c r="I104" s="217" t="s">
        <v>11</v>
      </c>
      <c r="J104" s="217" t="s">
        <v>32</v>
      </c>
      <c r="K104" s="217" t="s">
        <v>1727</v>
      </c>
      <c r="L104" s="217" t="s">
        <v>30</v>
      </c>
      <c r="M104" s="217" t="s">
        <v>1538</v>
      </c>
      <c r="N104" s="217" t="s">
        <v>32</v>
      </c>
      <c r="O104" s="217" t="s">
        <v>1798</v>
      </c>
      <c r="P104" s="218">
        <v>21013</v>
      </c>
      <c r="Q104" s="217" t="s">
        <v>32</v>
      </c>
      <c r="R104" s="217" t="s">
        <v>11</v>
      </c>
      <c r="S104" s="217" t="s">
        <v>154</v>
      </c>
      <c r="T104" s="217" t="s">
        <v>1382</v>
      </c>
      <c r="U104" s="217" t="s">
        <v>36</v>
      </c>
      <c r="V104" s="217" t="s">
        <v>47</v>
      </c>
      <c r="W104" s="217" t="s">
        <v>2163</v>
      </c>
      <c r="X104" s="217" t="s">
        <v>190</v>
      </c>
      <c r="Y104" s="217" t="s">
        <v>1782</v>
      </c>
      <c r="Z104" s="217" t="s">
        <v>2164</v>
      </c>
      <c r="AA104" s="217" t="s">
        <v>793</v>
      </c>
      <c r="AB104" s="291">
        <v>24777012</v>
      </c>
      <c r="AC104" s="291">
        <v>24777012</v>
      </c>
      <c r="AD104" s="219" t="s">
        <v>2165</v>
      </c>
      <c r="AE104" s="219" t="s">
        <v>2166</v>
      </c>
      <c r="AF104" s="219" t="s">
        <v>1687</v>
      </c>
      <c r="AG104" s="219" t="s">
        <v>2167</v>
      </c>
      <c r="AH104" s="217" t="s">
        <v>930</v>
      </c>
      <c r="AI104" s="217" t="s">
        <v>2694</v>
      </c>
      <c r="AJ104" s="219" t="s">
        <v>2833</v>
      </c>
      <c r="AK104" s="308" t="s">
        <v>582</v>
      </c>
    </row>
    <row r="105" spans="1:37" x14ac:dyDescent="0.3">
      <c r="A105" s="216" t="s">
        <v>2508</v>
      </c>
      <c r="B105" s="315" t="s">
        <v>2509</v>
      </c>
      <c r="C105" s="214" t="s">
        <v>541</v>
      </c>
      <c r="D105" s="214" t="s">
        <v>542</v>
      </c>
      <c r="E105" s="214" t="s">
        <v>543</v>
      </c>
      <c r="F105" s="214" t="s">
        <v>43</v>
      </c>
      <c r="G105" s="214" t="s">
        <v>270</v>
      </c>
      <c r="H105" s="214" t="s">
        <v>10</v>
      </c>
      <c r="I105" s="214" t="s">
        <v>1810</v>
      </c>
      <c r="J105" s="214" t="s">
        <v>32</v>
      </c>
      <c r="K105" s="214" t="s">
        <v>1727</v>
      </c>
      <c r="L105" s="214" t="s">
        <v>30</v>
      </c>
      <c r="M105" s="214" t="s">
        <v>1538</v>
      </c>
      <c r="N105" s="214" t="s">
        <v>30</v>
      </c>
      <c r="O105" s="214" t="s">
        <v>1728</v>
      </c>
      <c r="P105" s="215">
        <v>61001</v>
      </c>
      <c r="Q105" s="214" t="s">
        <v>39</v>
      </c>
      <c r="R105" s="214" t="s">
        <v>11</v>
      </c>
      <c r="S105" s="214" t="s">
        <v>1</v>
      </c>
      <c r="T105" s="214" t="s">
        <v>1066</v>
      </c>
      <c r="U105" s="214" t="s">
        <v>40</v>
      </c>
      <c r="V105" s="214" t="s">
        <v>1915</v>
      </c>
      <c r="W105" s="214" t="s">
        <v>2115</v>
      </c>
      <c r="X105" s="214" t="s">
        <v>682</v>
      </c>
      <c r="Y105" s="214" t="s">
        <v>1752</v>
      </c>
      <c r="Z105" s="214" t="s">
        <v>2116</v>
      </c>
      <c r="AA105" s="214" t="s">
        <v>683</v>
      </c>
      <c r="AB105" s="290">
        <v>27833134</v>
      </c>
      <c r="AC105" s="290" t="s">
        <v>1591</v>
      </c>
      <c r="AD105" s="216" t="s">
        <v>1572</v>
      </c>
      <c r="AE105" s="216" t="s">
        <v>2117</v>
      </c>
      <c r="AF105" s="216" t="s">
        <v>2118</v>
      </c>
      <c r="AG105" s="216" t="s">
        <v>2119</v>
      </c>
      <c r="AH105" s="214" t="s">
        <v>917</v>
      </c>
      <c r="AI105" s="214" t="s">
        <v>2695</v>
      </c>
      <c r="AJ105" s="216" t="s">
        <v>2834</v>
      </c>
      <c r="AK105" s="308" t="s">
        <v>543</v>
      </c>
    </row>
    <row r="106" spans="1:37" x14ac:dyDescent="0.3">
      <c r="A106" s="219" t="s">
        <v>2510</v>
      </c>
      <c r="B106" s="315" t="s">
        <v>2511</v>
      </c>
      <c r="C106" s="217" t="s">
        <v>544</v>
      </c>
      <c r="D106" s="217" t="s">
        <v>545</v>
      </c>
      <c r="E106" s="311" t="s">
        <v>2596</v>
      </c>
      <c r="F106" s="217" t="s">
        <v>4</v>
      </c>
      <c r="G106" s="217" t="s">
        <v>35</v>
      </c>
      <c r="H106" s="217" t="s">
        <v>10</v>
      </c>
      <c r="I106" s="217" t="s">
        <v>10</v>
      </c>
      <c r="J106" s="217" t="s">
        <v>32</v>
      </c>
      <c r="K106" s="217" t="s">
        <v>1727</v>
      </c>
      <c r="L106" s="217" t="s">
        <v>30</v>
      </c>
      <c r="M106" s="217" t="s">
        <v>1538</v>
      </c>
      <c r="N106" s="217" t="s">
        <v>32</v>
      </c>
      <c r="O106" s="217" t="s">
        <v>1798</v>
      </c>
      <c r="P106" s="218">
        <v>20214</v>
      </c>
      <c r="Q106" s="217" t="s">
        <v>32</v>
      </c>
      <c r="R106" s="217" t="s">
        <v>2</v>
      </c>
      <c r="S106" s="217" t="s">
        <v>167</v>
      </c>
      <c r="T106" s="217" t="s">
        <v>1385</v>
      </c>
      <c r="U106" s="217" t="s">
        <v>36</v>
      </c>
      <c r="V106" s="217" t="s">
        <v>1931</v>
      </c>
      <c r="W106" s="217" t="s">
        <v>2120</v>
      </c>
      <c r="X106" s="217" t="s">
        <v>546</v>
      </c>
      <c r="Y106" s="217" t="s">
        <v>1730</v>
      </c>
      <c r="Z106" s="217" t="s">
        <v>1550</v>
      </c>
      <c r="AA106" s="217" t="s">
        <v>733</v>
      </c>
      <c r="AB106" s="291">
        <v>47005145</v>
      </c>
      <c r="AC106" s="291">
        <v>47005145</v>
      </c>
      <c r="AD106" s="219" t="s">
        <v>821</v>
      </c>
      <c r="AE106" s="219" t="s">
        <v>2121</v>
      </c>
      <c r="AF106" s="219" t="s">
        <v>1688</v>
      </c>
      <c r="AG106" s="219" t="s">
        <v>2122</v>
      </c>
      <c r="AH106" s="217" t="s">
        <v>918</v>
      </c>
      <c r="AI106" s="217" t="s">
        <v>2696</v>
      </c>
      <c r="AJ106" s="219" t="s">
        <v>2835</v>
      </c>
      <c r="AK106" s="308" t="s">
        <v>2596</v>
      </c>
    </row>
    <row r="107" spans="1:37" x14ac:dyDescent="0.3">
      <c r="A107" s="219" t="s">
        <v>2506</v>
      </c>
      <c r="B107" s="315" t="s">
        <v>2507</v>
      </c>
      <c r="C107" s="217" t="s">
        <v>538</v>
      </c>
      <c r="D107" s="217" t="s">
        <v>539</v>
      </c>
      <c r="E107" s="217" t="s">
        <v>540</v>
      </c>
      <c r="F107" s="217" t="s">
        <v>3</v>
      </c>
      <c r="G107" s="217" t="s">
        <v>36</v>
      </c>
      <c r="H107" s="217" t="s">
        <v>3</v>
      </c>
      <c r="I107" s="217" t="s">
        <v>9</v>
      </c>
      <c r="J107" s="217" t="s">
        <v>32</v>
      </c>
      <c r="K107" s="217" t="s">
        <v>1727</v>
      </c>
      <c r="L107" s="217" t="s">
        <v>30</v>
      </c>
      <c r="M107" s="217" t="s">
        <v>1538</v>
      </c>
      <c r="N107" s="217" t="s">
        <v>32</v>
      </c>
      <c r="O107" s="217" t="s">
        <v>1798</v>
      </c>
      <c r="P107" s="218">
        <v>20107</v>
      </c>
      <c r="Q107" s="217" t="s">
        <v>32</v>
      </c>
      <c r="R107" s="217" t="s">
        <v>1</v>
      </c>
      <c r="S107" s="217" t="s">
        <v>7</v>
      </c>
      <c r="T107" s="217" t="s">
        <v>1314</v>
      </c>
      <c r="U107" s="217" t="s">
        <v>36</v>
      </c>
      <c r="V107" s="217" t="s">
        <v>36</v>
      </c>
      <c r="W107" s="217" t="s">
        <v>169</v>
      </c>
      <c r="X107" s="217" t="s">
        <v>169</v>
      </c>
      <c r="Y107" s="217" t="s">
        <v>1730</v>
      </c>
      <c r="Z107" s="217" t="s">
        <v>2111</v>
      </c>
      <c r="AA107" s="217" t="s">
        <v>734</v>
      </c>
      <c r="AB107" s="291">
        <v>24495748</v>
      </c>
      <c r="AC107" s="291" t="s">
        <v>1591</v>
      </c>
      <c r="AD107" s="219" t="s">
        <v>2113</v>
      </c>
      <c r="AE107" s="219" t="s">
        <v>2112</v>
      </c>
      <c r="AF107" s="219" t="s">
        <v>1689</v>
      </c>
      <c r="AG107" s="219" t="s">
        <v>2114</v>
      </c>
      <c r="AH107" s="217" t="s">
        <v>916</v>
      </c>
      <c r="AI107" s="217" t="s">
        <v>2697</v>
      </c>
      <c r="AJ107" s="219" t="s">
        <v>2836</v>
      </c>
      <c r="AK107" s="308" t="s">
        <v>540</v>
      </c>
    </row>
    <row r="108" spans="1:37" x14ac:dyDescent="0.3">
      <c r="A108" s="219" t="s">
        <v>2502</v>
      </c>
      <c r="B108" s="315" t="s">
        <v>2503</v>
      </c>
      <c r="C108" s="217" t="s">
        <v>530</v>
      </c>
      <c r="D108" s="217" t="s">
        <v>531</v>
      </c>
      <c r="E108" s="217" t="s">
        <v>532</v>
      </c>
      <c r="F108" s="217" t="s">
        <v>4</v>
      </c>
      <c r="G108" s="217" t="s">
        <v>35</v>
      </c>
      <c r="H108" s="217" t="s">
        <v>4</v>
      </c>
      <c r="I108" s="217" t="s">
        <v>10</v>
      </c>
      <c r="J108" s="217" t="s">
        <v>32</v>
      </c>
      <c r="K108" s="217" t="s">
        <v>1727</v>
      </c>
      <c r="L108" s="217" t="s">
        <v>30</v>
      </c>
      <c r="M108" s="217" t="s">
        <v>1538</v>
      </c>
      <c r="N108" s="217" t="s">
        <v>32</v>
      </c>
      <c r="O108" s="217" t="s">
        <v>1798</v>
      </c>
      <c r="P108" s="218">
        <v>21201</v>
      </c>
      <c r="Q108" s="217" t="s">
        <v>32</v>
      </c>
      <c r="R108" s="217" t="s">
        <v>13</v>
      </c>
      <c r="S108" s="217" t="s">
        <v>1</v>
      </c>
      <c r="T108" s="217" t="s">
        <v>1072</v>
      </c>
      <c r="U108" s="217" t="s">
        <v>36</v>
      </c>
      <c r="V108" s="217" t="s">
        <v>2103</v>
      </c>
      <c r="W108" s="217" t="s">
        <v>2104</v>
      </c>
      <c r="X108" s="217" t="s">
        <v>533</v>
      </c>
      <c r="Y108" s="217" t="s">
        <v>1730</v>
      </c>
      <c r="Z108" s="217" t="s">
        <v>1690</v>
      </c>
      <c r="AA108" s="217" t="s">
        <v>735</v>
      </c>
      <c r="AB108" s="291">
        <v>24544012</v>
      </c>
      <c r="AC108" s="291">
        <v>24544012</v>
      </c>
      <c r="AD108" s="219" t="s">
        <v>2106</v>
      </c>
      <c r="AE108" s="219" t="s">
        <v>2105</v>
      </c>
      <c r="AF108" s="219" t="s">
        <v>1691</v>
      </c>
      <c r="AG108" s="219" t="s">
        <v>2107</v>
      </c>
      <c r="AH108" s="217" t="s">
        <v>914</v>
      </c>
      <c r="AI108" s="217" t="s">
        <v>2698</v>
      </c>
      <c r="AJ108" s="219" t="s">
        <v>2837</v>
      </c>
      <c r="AK108" s="308" t="s">
        <v>532</v>
      </c>
    </row>
    <row r="109" spans="1:37" x14ac:dyDescent="0.3">
      <c r="A109" s="216" t="s">
        <v>2480</v>
      </c>
      <c r="B109" s="315" t="s">
        <v>2481</v>
      </c>
      <c r="C109" s="214" t="s">
        <v>495</v>
      </c>
      <c r="D109" s="214" t="s">
        <v>496</v>
      </c>
      <c r="E109" s="214" t="s">
        <v>1468</v>
      </c>
      <c r="F109" s="214" t="s">
        <v>7</v>
      </c>
      <c r="G109" s="214" t="s">
        <v>46</v>
      </c>
      <c r="H109" s="214" t="s">
        <v>7</v>
      </c>
      <c r="I109" s="214" t="s">
        <v>167</v>
      </c>
      <c r="J109" s="214" t="s">
        <v>32</v>
      </c>
      <c r="K109" s="214" t="s">
        <v>1727</v>
      </c>
      <c r="L109" s="214" t="s">
        <v>30</v>
      </c>
      <c r="M109" s="214" t="s">
        <v>1538</v>
      </c>
      <c r="N109" s="214" t="s">
        <v>30</v>
      </c>
      <c r="O109" s="214" t="s">
        <v>1728</v>
      </c>
      <c r="P109" s="215">
        <v>40701</v>
      </c>
      <c r="Q109" s="214" t="s">
        <v>45</v>
      </c>
      <c r="R109" s="214" t="s">
        <v>7</v>
      </c>
      <c r="S109" s="214" t="s">
        <v>1</v>
      </c>
      <c r="T109" s="214" t="s">
        <v>1050</v>
      </c>
      <c r="U109" s="214" t="s">
        <v>46</v>
      </c>
      <c r="V109" s="214" t="s">
        <v>2060</v>
      </c>
      <c r="W109" s="214" t="s">
        <v>158</v>
      </c>
      <c r="X109" s="214" t="s">
        <v>158</v>
      </c>
      <c r="Y109" s="214" t="s">
        <v>1730</v>
      </c>
      <c r="Z109" s="214" t="s">
        <v>1484</v>
      </c>
      <c r="AA109" s="214" t="s">
        <v>1460</v>
      </c>
      <c r="AB109" s="290">
        <v>22390901</v>
      </c>
      <c r="AC109" s="290">
        <v>22390901</v>
      </c>
      <c r="AD109" s="216" t="s">
        <v>736</v>
      </c>
      <c r="AE109" s="216" t="s">
        <v>2061</v>
      </c>
      <c r="AF109" s="216" t="s">
        <v>1623</v>
      </c>
      <c r="AG109" s="216" t="s">
        <v>1761</v>
      </c>
      <c r="AH109" s="214" t="s">
        <v>904</v>
      </c>
      <c r="AI109" s="214" t="s">
        <v>2699</v>
      </c>
      <c r="AJ109" s="216" t="s">
        <v>2838</v>
      </c>
      <c r="AK109" s="313" t="s">
        <v>1468</v>
      </c>
    </row>
    <row r="110" spans="1:37" x14ac:dyDescent="0.3">
      <c r="A110" s="219" t="s">
        <v>2514</v>
      </c>
      <c r="B110" s="315" t="s">
        <v>2515</v>
      </c>
      <c r="C110" s="220" t="s">
        <v>550</v>
      </c>
      <c r="D110" s="217" t="s">
        <v>551</v>
      </c>
      <c r="E110" s="217" t="s">
        <v>552</v>
      </c>
      <c r="F110" s="217" t="s">
        <v>2</v>
      </c>
      <c r="G110" s="217" t="s">
        <v>51</v>
      </c>
      <c r="H110" s="217" t="s">
        <v>4</v>
      </c>
      <c r="I110" s="217" t="s">
        <v>5</v>
      </c>
      <c r="J110" s="217" t="s">
        <v>32</v>
      </c>
      <c r="K110" s="217" t="s">
        <v>1727</v>
      </c>
      <c r="L110" s="217" t="s">
        <v>30</v>
      </c>
      <c r="M110" s="217" t="s">
        <v>1538</v>
      </c>
      <c r="N110" s="217" t="s">
        <v>32</v>
      </c>
      <c r="O110" s="217" t="s">
        <v>1798</v>
      </c>
      <c r="P110" s="218">
        <v>10403</v>
      </c>
      <c r="Q110" s="217" t="s">
        <v>30</v>
      </c>
      <c r="R110" s="217" t="s">
        <v>4</v>
      </c>
      <c r="S110" s="217" t="s">
        <v>3</v>
      </c>
      <c r="T110" s="217" t="s">
        <v>1153</v>
      </c>
      <c r="U110" s="217" t="s">
        <v>31</v>
      </c>
      <c r="V110" s="217" t="s">
        <v>51</v>
      </c>
      <c r="W110" s="217" t="s">
        <v>162</v>
      </c>
      <c r="X110" s="217" t="s">
        <v>162</v>
      </c>
      <c r="Y110" s="217" t="s">
        <v>1730</v>
      </c>
      <c r="Z110" s="217" t="s">
        <v>2127</v>
      </c>
      <c r="AA110" s="217" t="s">
        <v>737</v>
      </c>
      <c r="AB110" s="291">
        <v>24171741</v>
      </c>
      <c r="AC110" s="291" t="s">
        <v>1591</v>
      </c>
      <c r="AD110" s="219" t="s">
        <v>2129</v>
      </c>
      <c r="AE110" s="219" t="s">
        <v>2128</v>
      </c>
      <c r="AF110" s="219" t="s">
        <v>2130</v>
      </c>
      <c r="AG110" s="219" t="s">
        <v>2131</v>
      </c>
      <c r="AH110" s="217" t="s">
        <v>920</v>
      </c>
      <c r="AI110" s="217" t="s">
        <v>2700</v>
      </c>
      <c r="AJ110" s="219" t="s">
        <v>2839</v>
      </c>
      <c r="AK110" s="308" t="s">
        <v>552</v>
      </c>
    </row>
    <row r="111" spans="1:37" x14ac:dyDescent="0.3">
      <c r="A111" s="219" t="s">
        <v>2538</v>
      </c>
      <c r="B111" s="315" t="s">
        <v>2539</v>
      </c>
      <c r="C111" s="217" t="s">
        <v>692</v>
      </c>
      <c r="D111" s="217" t="s">
        <v>694</v>
      </c>
      <c r="E111" s="217" t="s">
        <v>696</v>
      </c>
      <c r="F111" s="217" t="s">
        <v>1768</v>
      </c>
      <c r="G111" s="217" t="s">
        <v>33</v>
      </c>
      <c r="H111" s="217" t="s">
        <v>6</v>
      </c>
      <c r="I111" s="217" t="s">
        <v>4</v>
      </c>
      <c r="J111" s="217" t="s">
        <v>32</v>
      </c>
      <c r="K111" s="217" t="s">
        <v>1727</v>
      </c>
      <c r="L111" s="217" t="s">
        <v>30</v>
      </c>
      <c r="M111" s="217" t="s">
        <v>1538</v>
      </c>
      <c r="N111" s="217" t="s">
        <v>32</v>
      </c>
      <c r="O111" s="217" t="s">
        <v>1798</v>
      </c>
      <c r="P111" s="218">
        <v>11205</v>
      </c>
      <c r="Q111" s="217" t="s">
        <v>30</v>
      </c>
      <c r="R111" s="217" t="s">
        <v>13</v>
      </c>
      <c r="S111" s="217" t="s">
        <v>5</v>
      </c>
      <c r="T111" s="217" t="s">
        <v>1286</v>
      </c>
      <c r="U111" s="217" t="s">
        <v>31</v>
      </c>
      <c r="V111" s="217" t="s">
        <v>1874</v>
      </c>
      <c r="W111" s="217" t="s">
        <v>2174</v>
      </c>
      <c r="X111" s="217" t="s">
        <v>699</v>
      </c>
      <c r="Y111" s="217" t="s">
        <v>1730</v>
      </c>
      <c r="Z111" s="217" t="s">
        <v>2175</v>
      </c>
      <c r="AA111" s="217" t="s">
        <v>794</v>
      </c>
      <c r="AB111" s="291">
        <v>25444532</v>
      </c>
      <c r="AC111" s="291">
        <v>25444532</v>
      </c>
      <c r="AD111" s="219" t="s">
        <v>996</v>
      </c>
      <c r="AE111" s="219" t="s">
        <v>2176</v>
      </c>
      <c r="AF111" s="219" t="s">
        <v>2177</v>
      </c>
      <c r="AG111" s="219" t="s">
        <v>2178</v>
      </c>
      <c r="AH111" s="217" t="s">
        <v>932</v>
      </c>
      <c r="AI111" s="217" t="s">
        <v>2701</v>
      </c>
      <c r="AJ111" s="219" t="s">
        <v>2840</v>
      </c>
      <c r="AK111" s="308" t="s">
        <v>696</v>
      </c>
    </row>
    <row r="112" spans="1:37" x14ac:dyDescent="0.3">
      <c r="A112" s="216" t="s">
        <v>2516</v>
      </c>
      <c r="B112" s="315" t="s">
        <v>2517</v>
      </c>
      <c r="C112" s="214" t="s">
        <v>553</v>
      </c>
      <c r="D112" s="214" t="s">
        <v>554</v>
      </c>
      <c r="E112" s="214" t="s">
        <v>555</v>
      </c>
      <c r="F112" s="214" t="s">
        <v>1768</v>
      </c>
      <c r="G112" s="214" t="s">
        <v>33</v>
      </c>
      <c r="H112" s="214" t="s">
        <v>4</v>
      </c>
      <c r="I112" s="214" t="s">
        <v>4</v>
      </c>
      <c r="J112" s="214" t="s">
        <v>32</v>
      </c>
      <c r="K112" s="214" t="s">
        <v>1727</v>
      </c>
      <c r="L112" s="214" t="s">
        <v>30</v>
      </c>
      <c r="M112" s="214" t="s">
        <v>1538</v>
      </c>
      <c r="N112" s="214" t="s">
        <v>32</v>
      </c>
      <c r="O112" s="214" t="s">
        <v>1798</v>
      </c>
      <c r="P112" s="215">
        <v>10306</v>
      </c>
      <c r="Q112" s="214" t="s">
        <v>30</v>
      </c>
      <c r="R112" s="214" t="s">
        <v>3</v>
      </c>
      <c r="S112" s="214" t="s">
        <v>6</v>
      </c>
      <c r="T112" s="214" t="s">
        <v>1296</v>
      </c>
      <c r="U112" s="214" t="s">
        <v>31</v>
      </c>
      <c r="V112" s="214" t="s">
        <v>33</v>
      </c>
      <c r="W112" s="214" t="s">
        <v>160</v>
      </c>
      <c r="X112" s="214" t="s">
        <v>160</v>
      </c>
      <c r="Y112" s="214" t="s">
        <v>1730</v>
      </c>
      <c r="Z112" s="214" t="s">
        <v>2132</v>
      </c>
      <c r="AA112" s="214" t="s">
        <v>994</v>
      </c>
      <c r="AB112" s="290">
        <v>25440166</v>
      </c>
      <c r="AC112" s="290">
        <v>25440166</v>
      </c>
      <c r="AD112" s="216" t="s">
        <v>1692</v>
      </c>
      <c r="AE112" s="216" t="s">
        <v>2133</v>
      </c>
      <c r="AF112" s="216" t="s">
        <v>2134</v>
      </c>
      <c r="AG112" s="216" t="s">
        <v>2135</v>
      </c>
      <c r="AH112" s="214" t="s">
        <v>921</v>
      </c>
      <c r="AI112" s="214" t="s">
        <v>2702</v>
      </c>
      <c r="AJ112" s="216" t="s">
        <v>2841</v>
      </c>
      <c r="AK112" s="308" t="s">
        <v>555</v>
      </c>
    </row>
    <row r="113" spans="1:37" x14ac:dyDescent="0.3">
      <c r="A113" s="216" t="s">
        <v>2532</v>
      </c>
      <c r="B113" s="315" t="s">
        <v>2533</v>
      </c>
      <c r="C113" s="214" t="s">
        <v>576</v>
      </c>
      <c r="D113" s="214" t="s">
        <v>577</v>
      </c>
      <c r="E113" s="214" t="s">
        <v>578</v>
      </c>
      <c r="F113" s="214" t="s">
        <v>1</v>
      </c>
      <c r="G113" s="214" t="s">
        <v>804</v>
      </c>
      <c r="H113" s="214" t="s">
        <v>4</v>
      </c>
      <c r="I113" s="214" t="s">
        <v>1</v>
      </c>
      <c r="J113" s="214" t="s">
        <v>32</v>
      </c>
      <c r="K113" s="214" t="s">
        <v>1727</v>
      </c>
      <c r="L113" s="214" t="s">
        <v>30</v>
      </c>
      <c r="M113" s="214" t="s">
        <v>1538</v>
      </c>
      <c r="N113" s="214" t="s">
        <v>30</v>
      </c>
      <c r="O113" s="214" t="s">
        <v>1728</v>
      </c>
      <c r="P113" s="215">
        <v>11804</v>
      </c>
      <c r="Q113" s="214" t="s">
        <v>30</v>
      </c>
      <c r="R113" s="214" t="s">
        <v>172</v>
      </c>
      <c r="S113" s="214" t="s">
        <v>4</v>
      </c>
      <c r="T113" s="214" t="s">
        <v>1409</v>
      </c>
      <c r="U113" s="214" t="s">
        <v>31</v>
      </c>
      <c r="V113" s="214" t="s">
        <v>2159</v>
      </c>
      <c r="W113" s="214" t="s">
        <v>2160</v>
      </c>
      <c r="X113" s="214" t="s">
        <v>791</v>
      </c>
      <c r="Y113" s="214" t="s">
        <v>1730</v>
      </c>
      <c r="Z113" s="214" t="s">
        <v>579</v>
      </c>
      <c r="AA113" s="214" t="s">
        <v>792</v>
      </c>
      <c r="AB113" s="290">
        <v>22765536</v>
      </c>
      <c r="AC113" s="290" t="s">
        <v>1591</v>
      </c>
      <c r="AD113" s="216" t="s">
        <v>1693</v>
      </c>
      <c r="AE113" s="216" t="s">
        <v>2161</v>
      </c>
      <c r="AF113" s="216" t="s">
        <v>1694</v>
      </c>
      <c r="AG113" s="216" t="s">
        <v>2162</v>
      </c>
      <c r="AH113" s="214" t="s">
        <v>929</v>
      </c>
      <c r="AI113" s="214" t="s">
        <v>2703</v>
      </c>
      <c r="AJ113" s="216" t="s">
        <v>2842</v>
      </c>
      <c r="AK113" s="308" t="s">
        <v>578</v>
      </c>
    </row>
    <row r="114" spans="1:37" x14ac:dyDescent="0.3">
      <c r="A114" s="219" t="s">
        <v>2518</v>
      </c>
      <c r="B114" s="315" t="s">
        <v>2519</v>
      </c>
      <c r="C114" s="220" t="s">
        <v>556</v>
      </c>
      <c r="D114" s="217" t="s">
        <v>557</v>
      </c>
      <c r="E114" s="311" t="s">
        <v>2597</v>
      </c>
      <c r="F114" s="217" t="s">
        <v>11</v>
      </c>
      <c r="G114" s="217" t="s">
        <v>174</v>
      </c>
      <c r="H114" s="217" t="s">
        <v>3</v>
      </c>
      <c r="I114" s="217" t="s">
        <v>172</v>
      </c>
      <c r="J114" s="217" t="s">
        <v>32</v>
      </c>
      <c r="K114" s="217" t="s">
        <v>1727</v>
      </c>
      <c r="L114" s="217" t="s">
        <v>30</v>
      </c>
      <c r="M114" s="217" t="s">
        <v>1538</v>
      </c>
      <c r="N114" s="217" t="s">
        <v>32</v>
      </c>
      <c r="O114" s="217" t="s">
        <v>1798</v>
      </c>
      <c r="P114" s="218">
        <v>50309</v>
      </c>
      <c r="Q114" s="217" t="s">
        <v>48</v>
      </c>
      <c r="R114" s="217" t="s">
        <v>3</v>
      </c>
      <c r="S114" s="217" t="s">
        <v>10</v>
      </c>
      <c r="T114" s="217" t="s">
        <v>1354</v>
      </c>
      <c r="U114" s="217" t="s">
        <v>1762</v>
      </c>
      <c r="V114" s="217" t="s">
        <v>174</v>
      </c>
      <c r="W114" s="217" t="s">
        <v>2136</v>
      </c>
      <c r="X114" s="217" t="s">
        <v>558</v>
      </c>
      <c r="Y114" s="217" t="s">
        <v>1763</v>
      </c>
      <c r="Z114" s="217" t="s">
        <v>2137</v>
      </c>
      <c r="AA114" s="217" t="s">
        <v>973</v>
      </c>
      <c r="AB114" s="291">
        <v>26530716</v>
      </c>
      <c r="AC114" s="291">
        <v>26530716</v>
      </c>
      <c r="AD114" s="219" t="s">
        <v>2139</v>
      </c>
      <c r="AE114" s="219" t="s">
        <v>2138</v>
      </c>
      <c r="AF114" s="219" t="s">
        <v>1664</v>
      </c>
      <c r="AG114" s="219" t="s">
        <v>2071</v>
      </c>
      <c r="AH114" s="217" t="s">
        <v>922</v>
      </c>
      <c r="AI114" s="217" t="s">
        <v>2704</v>
      </c>
      <c r="AJ114" s="219" t="s">
        <v>2843</v>
      </c>
      <c r="AK114" s="308" t="s">
        <v>2597</v>
      </c>
    </row>
    <row r="115" spans="1:37" x14ac:dyDescent="0.3">
      <c r="A115" s="216" t="s">
        <v>2524</v>
      </c>
      <c r="B115" s="315" t="s">
        <v>2525</v>
      </c>
      <c r="C115" s="214" t="s">
        <v>565</v>
      </c>
      <c r="D115" s="214" t="s">
        <v>566</v>
      </c>
      <c r="E115" s="214" t="s">
        <v>567</v>
      </c>
      <c r="F115" s="214" t="s">
        <v>11</v>
      </c>
      <c r="G115" s="214" t="s">
        <v>174</v>
      </c>
      <c r="H115" s="214" t="s">
        <v>6</v>
      </c>
      <c r="I115" s="214" t="s">
        <v>172</v>
      </c>
      <c r="J115" s="214" t="s">
        <v>32</v>
      </c>
      <c r="K115" s="214" t="s">
        <v>1727</v>
      </c>
      <c r="L115" s="214" t="s">
        <v>30</v>
      </c>
      <c r="M115" s="214" t="s">
        <v>1538</v>
      </c>
      <c r="N115" s="214" t="s">
        <v>30</v>
      </c>
      <c r="O115" s="214" t="s">
        <v>1728</v>
      </c>
      <c r="P115" s="215">
        <v>50503</v>
      </c>
      <c r="Q115" s="214" t="s">
        <v>48</v>
      </c>
      <c r="R115" s="214" t="s">
        <v>5</v>
      </c>
      <c r="S115" s="214" t="s">
        <v>3</v>
      </c>
      <c r="T115" s="214" t="s">
        <v>1164</v>
      </c>
      <c r="U115" s="214" t="s">
        <v>1762</v>
      </c>
      <c r="V115" s="214" t="s">
        <v>1976</v>
      </c>
      <c r="W115" s="214" t="s">
        <v>194</v>
      </c>
      <c r="X115" s="214" t="s">
        <v>194</v>
      </c>
      <c r="Y115" s="214" t="s">
        <v>1763</v>
      </c>
      <c r="Z115" s="214" t="s">
        <v>2145</v>
      </c>
      <c r="AA115" s="214" t="s">
        <v>738</v>
      </c>
      <c r="AB115" s="290">
        <v>26974095</v>
      </c>
      <c r="AC115" s="290">
        <v>26974095</v>
      </c>
      <c r="AD115" s="216" t="s">
        <v>1663</v>
      </c>
      <c r="AE115" s="216" t="s">
        <v>2146</v>
      </c>
      <c r="AF115" s="216" t="s">
        <v>1695</v>
      </c>
      <c r="AG115" s="216" t="s">
        <v>2147</v>
      </c>
      <c r="AH115" s="214" t="s">
        <v>925</v>
      </c>
      <c r="AI115" s="214" t="s">
        <v>2705</v>
      </c>
      <c r="AJ115" s="216" t="s">
        <v>2844</v>
      </c>
      <c r="AK115" s="308" t="s">
        <v>567</v>
      </c>
    </row>
    <row r="116" spans="1:37" x14ac:dyDescent="0.3">
      <c r="A116" s="219" t="s">
        <v>2526</v>
      </c>
      <c r="B116" s="315" t="s">
        <v>2527</v>
      </c>
      <c r="C116" s="217" t="s">
        <v>568</v>
      </c>
      <c r="D116" s="217" t="s">
        <v>569</v>
      </c>
      <c r="E116" s="311" t="s">
        <v>2598</v>
      </c>
      <c r="F116" s="217" t="s">
        <v>13</v>
      </c>
      <c r="G116" s="217" t="s">
        <v>40</v>
      </c>
      <c r="H116" s="217" t="s">
        <v>5</v>
      </c>
      <c r="I116" s="217" t="s">
        <v>1768</v>
      </c>
      <c r="J116" s="217" t="s">
        <v>32</v>
      </c>
      <c r="K116" s="217" t="s">
        <v>1727</v>
      </c>
      <c r="L116" s="217" t="s">
        <v>30</v>
      </c>
      <c r="M116" s="217" t="s">
        <v>1538</v>
      </c>
      <c r="N116" s="217" t="s">
        <v>30</v>
      </c>
      <c r="O116" s="217" t="s">
        <v>1728</v>
      </c>
      <c r="P116" s="218">
        <v>60101</v>
      </c>
      <c r="Q116" s="217" t="s">
        <v>39</v>
      </c>
      <c r="R116" s="217" t="s">
        <v>1</v>
      </c>
      <c r="S116" s="217" t="s">
        <v>1</v>
      </c>
      <c r="T116" s="217" t="s">
        <v>1011</v>
      </c>
      <c r="U116" s="217" t="s">
        <v>40</v>
      </c>
      <c r="V116" s="217" t="s">
        <v>40</v>
      </c>
      <c r="W116" s="217" t="s">
        <v>40</v>
      </c>
      <c r="X116" s="217" t="s">
        <v>40</v>
      </c>
      <c r="Y116" s="217" t="s">
        <v>1770</v>
      </c>
      <c r="Z116" s="217" t="s">
        <v>975</v>
      </c>
      <c r="AA116" s="217" t="s">
        <v>684</v>
      </c>
      <c r="AB116" s="291">
        <v>21057071</v>
      </c>
      <c r="AC116" s="291" t="s">
        <v>1591</v>
      </c>
      <c r="AD116" s="219" t="s">
        <v>1568</v>
      </c>
      <c r="AE116" s="219" t="s">
        <v>2148</v>
      </c>
      <c r="AF116" s="219" t="s">
        <v>1696</v>
      </c>
      <c r="AG116" s="219" t="s">
        <v>2149</v>
      </c>
      <c r="AH116" s="217" t="s">
        <v>926</v>
      </c>
      <c r="AI116" s="217" t="s">
        <v>2706</v>
      </c>
      <c r="AJ116" s="219" t="s">
        <v>2845</v>
      </c>
      <c r="AK116" s="308" t="s">
        <v>2598</v>
      </c>
    </row>
    <row r="117" spans="1:37" x14ac:dyDescent="0.3">
      <c r="A117" s="216" t="s">
        <v>2528</v>
      </c>
      <c r="B117" s="315" t="s">
        <v>2529</v>
      </c>
      <c r="C117" s="214" t="s">
        <v>570</v>
      </c>
      <c r="D117" s="214" t="s">
        <v>571</v>
      </c>
      <c r="E117" s="214" t="s">
        <v>1461</v>
      </c>
      <c r="F117" s="214" t="s">
        <v>10</v>
      </c>
      <c r="G117" s="214" t="s">
        <v>69</v>
      </c>
      <c r="H117" s="214" t="s">
        <v>3</v>
      </c>
      <c r="I117" s="214" t="s">
        <v>1819</v>
      </c>
      <c r="J117" s="214" t="s">
        <v>32</v>
      </c>
      <c r="K117" s="214" t="s">
        <v>1727</v>
      </c>
      <c r="L117" s="214" t="s">
        <v>30</v>
      </c>
      <c r="M117" s="214" t="s">
        <v>1538</v>
      </c>
      <c r="N117" s="214" t="s">
        <v>32</v>
      </c>
      <c r="O117" s="214" t="s">
        <v>1798</v>
      </c>
      <c r="P117" s="215">
        <v>50204</v>
      </c>
      <c r="Q117" s="214" t="s">
        <v>48</v>
      </c>
      <c r="R117" s="214" t="s">
        <v>2</v>
      </c>
      <c r="S117" s="214" t="s">
        <v>4</v>
      </c>
      <c r="T117" s="214" t="s">
        <v>2150</v>
      </c>
      <c r="U117" s="214" t="s">
        <v>1762</v>
      </c>
      <c r="V117" s="214" t="s">
        <v>69</v>
      </c>
      <c r="W117" s="214" t="s">
        <v>2151</v>
      </c>
      <c r="X117" s="214" t="s">
        <v>572</v>
      </c>
      <c r="Y117" s="214" t="s">
        <v>1763</v>
      </c>
      <c r="Z117" s="214" t="s">
        <v>1698</v>
      </c>
      <c r="AA117" s="214" t="s">
        <v>1697</v>
      </c>
      <c r="AB117" s="290">
        <v>26870258</v>
      </c>
      <c r="AC117" s="290">
        <v>26870258</v>
      </c>
      <c r="AD117" s="216" t="s">
        <v>2152</v>
      </c>
      <c r="AE117" s="216" t="s">
        <v>2153</v>
      </c>
      <c r="AF117" s="216" t="s">
        <v>1676</v>
      </c>
      <c r="AG117" s="216" t="s">
        <v>2043</v>
      </c>
      <c r="AH117" s="214" t="s">
        <v>927</v>
      </c>
      <c r="AI117" s="214" t="s">
        <v>2707</v>
      </c>
      <c r="AJ117" s="216" t="s">
        <v>2846</v>
      </c>
      <c r="AK117" s="308" t="s">
        <v>1461</v>
      </c>
    </row>
    <row r="118" spans="1:37" x14ac:dyDescent="0.3">
      <c r="A118" s="216" t="s">
        <v>2556</v>
      </c>
      <c r="B118" s="315" t="s">
        <v>2557</v>
      </c>
      <c r="C118" s="214" t="s">
        <v>612</v>
      </c>
      <c r="D118" s="214" t="s">
        <v>613</v>
      </c>
      <c r="E118" s="214" t="s">
        <v>614</v>
      </c>
      <c r="F118" s="214" t="s">
        <v>10</v>
      </c>
      <c r="G118" s="214" t="s">
        <v>69</v>
      </c>
      <c r="H118" s="214" t="s">
        <v>7</v>
      </c>
      <c r="I118" s="214" t="s">
        <v>1819</v>
      </c>
      <c r="J118" s="214" t="s">
        <v>32</v>
      </c>
      <c r="K118" s="214" t="s">
        <v>1727</v>
      </c>
      <c r="L118" s="214" t="s">
        <v>30</v>
      </c>
      <c r="M118" s="214" t="s">
        <v>1538</v>
      </c>
      <c r="N118" s="214" t="s">
        <v>32</v>
      </c>
      <c r="O118" s="214" t="s">
        <v>1798</v>
      </c>
      <c r="P118" s="215">
        <v>50901</v>
      </c>
      <c r="Q118" s="214" t="s">
        <v>48</v>
      </c>
      <c r="R118" s="214" t="s">
        <v>10</v>
      </c>
      <c r="S118" s="214" t="s">
        <v>1</v>
      </c>
      <c r="T118" s="214" t="s">
        <v>1060</v>
      </c>
      <c r="U118" s="214" t="s">
        <v>1762</v>
      </c>
      <c r="V118" s="214" t="s">
        <v>2208</v>
      </c>
      <c r="W118" s="214" t="s">
        <v>196</v>
      </c>
      <c r="X118" s="214" t="s">
        <v>196</v>
      </c>
      <c r="Y118" s="214" t="s">
        <v>1763</v>
      </c>
      <c r="Z118" s="214" t="s">
        <v>2209</v>
      </c>
      <c r="AA118" s="214" t="s">
        <v>685</v>
      </c>
      <c r="AB118" s="290">
        <v>26577010</v>
      </c>
      <c r="AC118" s="290" t="s">
        <v>1591</v>
      </c>
      <c r="AD118" s="216" t="s">
        <v>2210</v>
      </c>
      <c r="AE118" s="216" t="s">
        <v>2211</v>
      </c>
      <c r="AF118" s="216" t="s">
        <v>1699</v>
      </c>
      <c r="AG118" s="216" t="s">
        <v>2212</v>
      </c>
      <c r="AH118" s="214" t="s">
        <v>941</v>
      </c>
      <c r="AI118" s="214" t="s">
        <v>2708</v>
      </c>
      <c r="AJ118" s="216" t="s">
        <v>2847</v>
      </c>
      <c r="AK118" s="308" t="s">
        <v>614</v>
      </c>
    </row>
    <row r="119" spans="1:37" x14ac:dyDescent="0.3">
      <c r="A119" s="219" t="s">
        <v>2570</v>
      </c>
      <c r="B119" s="315" t="s">
        <v>2571</v>
      </c>
      <c r="C119" s="217" t="s">
        <v>632</v>
      </c>
      <c r="D119" s="217" t="s">
        <v>633</v>
      </c>
      <c r="E119" s="217" t="s">
        <v>634</v>
      </c>
      <c r="F119" s="217" t="s">
        <v>10</v>
      </c>
      <c r="G119" s="217" t="s">
        <v>69</v>
      </c>
      <c r="H119" s="217" t="s">
        <v>4</v>
      </c>
      <c r="I119" s="217" t="s">
        <v>1819</v>
      </c>
      <c r="J119" s="217" t="s">
        <v>32</v>
      </c>
      <c r="K119" s="217" t="s">
        <v>1727</v>
      </c>
      <c r="L119" s="217" t="s">
        <v>30</v>
      </c>
      <c r="M119" s="217" t="s">
        <v>1538</v>
      </c>
      <c r="N119" s="217" t="s">
        <v>32</v>
      </c>
      <c r="O119" s="217" t="s">
        <v>1798</v>
      </c>
      <c r="P119" s="218">
        <v>50203</v>
      </c>
      <c r="Q119" s="217" t="s">
        <v>48</v>
      </c>
      <c r="R119" s="217" t="s">
        <v>2</v>
      </c>
      <c r="S119" s="217" t="s">
        <v>3</v>
      </c>
      <c r="T119" s="217" t="s">
        <v>1144</v>
      </c>
      <c r="U119" s="217" t="s">
        <v>1762</v>
      </c>
      <c r="V119" s="217" t="s">
        <v>69</v>
      </c>
      <c r="W119" s="217" t="s">
        <v>158</v>
      </c>
      <c r="X119" s="217" t="s">
        <v>184</v>
      </c>
      <c r="Y119" s="217" t="s">
        <v>1763</v>
      </c>
      <c r="Z119" s="217" t="s">
        <v>636</v>
      </c>
      <c r="AA119" s="217" t="s">
        <v>686</v>
      </c>
      <c r="AB119" s="291">
        <v>45001829</v>
      </c>
      <c r="AC119" s="291">
        <v>88945445</v>
      </c>
      <c r="AD119" s="219" t="s">
        <v>1462</v>
      </c>
      <c r="AE119" s="219" t="s">
        <v>2235</v>
      </c>
      <c r="AF119" s="219" t="s">
        <v>1700</v>
      </c>
      <c r="AG119" s="219" t="s">
        <v>2043</v>
      </c>
      <c r="AH119" s="217" t="s">
        <v>946</v>
      </c>
      <c r="AI119" s="217" t="s">
        <v>2709</v>
      </c>
      <c r="AJ119" s="219" t="s">
        <v>2848</v>
      </c>
      <c r="AK119" s="308" t="s">
        <v>634</v>
      </c>
    </row>
    <row r="120" spans="1:37" x14ac:dyDescent="0.3">
      <c r="A120" s="219" t="s">
        <v>2546</v>
      </c>
      <c r="B120" s="315" t="s">
        <v>2547</v>
      </c>
      <c r="C120" s="217" t="s">
        <v>595</v>
      </c>
      <c r="D120" s="217" t="s">
        <v>596</v>
      </c>
      <c r="E120" s="217" t="s">
        <v>597</v>
      </c>
      <c r="F120" s="217" t="s">
        <v>4</v>
      </c>
      <c r="G120" s="217" t="s">
        <v>35</v>
      </c>
      <c r="H120" s="217" t="s">
        <v>3</v>
      </c>
      <c r="I120" s="217" t="s">
        <v>10</v>
      </c>
      <c r="J120" s="217" t="s">
        <v>32</v>
      </c>
      <c r="K120" s="217" t="s">
        <v>1727</v>
      </c>
      <c r="L120" s="217" t="s">
        <v>30</v>
      </c>
      <c r="M120" s="217" t="s">
        <v>1538</v>
      </c>
      <c r="N120" s="217" t="s">
        <v>32</v>
      </c>
      <c r="O120" s="217" t="s">
        <v>1798</v>
      </c>
      <c r="P120" s="218">
        <v>20205</v>
      </c>
      <c r="Q120" s="217" t="s">
        <v>32</v>
      </c>
      <c r="R120" s="217" t="s">
        <v>2</v>
      </c>
      <c r="S120" s="217" t="s">
        <v>5</v>
      </c>
      <c r="T120" s="217" t="s">
        <v>1250</v>
      </c>
      <c r="U120" s="217" t="s">
        <v>36</v>
      </c>
      <c r="V120" s="217" t="s">
        <v>1931</v>
      </c>
      <c r="W120" s="217" t="s">
        <v>175</v>
      </c>
      <c r="X120" s="217" t="s">
        <v>175</v>
      </c>
      <c r="Y120" s="217" t="s">
        <v>1730</v>
      </c>
      <c r="Z120" s="217" t="s">
        <v>598</v>
      </c>
      <c r="AA120" s="217" t="s">
        <v>687</v>
      </c>
      <c r="AB120" s="291">
        <v>24450516</v>
      </c>
      <c r="AC120" s="291">
        <v>24478195</v>
      </c>
      <c r="AD120" s="219" t="s">
        <v>1551</v>
      </c>
      <c r="AE120" s="219" t="s">
        <v>2192</v>
      </c>
      <c r="AF120" s="219" t="s">
        <v>1701</v>
      </c>
      <c r="AG120" s="219" t="s">
        <v>2193</v>
      </c>
      <c r="AH120" s="217" t="s">
        <v>936</v>
      </c>
      <c r="AI120" s="217" t="s">
        <v>2710</v>
      </c>
      <c r="AJ120" s="219" t="s">
        <v>2849</v>
      </c>
      <c r="AK120" s="308" t="s">
        <v>597</v>
      </c>
    </row>
    <row r="121" spans="1:37" x14ac:dyDescent="0.3">
      <c r="A121" s="219" t="s">
        <v>2554</v>
      </c>
      <c r="B121" s="315" t="s">
        <v>2555</v>
      </c>
      <c r="C121" s="217" t="s">
        <v>607</v>
      </c>
      <c r="D121" s="217" t="s">
        <v>608</v>
      </c>
      <c r="E121" s="217" t="s">
        <v>609</v>
      </c>
      <c r="F121" s="217" t="s">
        <v>172</v>
      </c>
      <c r="G121" s="217" t="s">
        <v>47</v>
      </c>
      <c r="H121" s="217" t="s">
        <v>13</v>
      </c>
      <c r="I121" s="217" t="s">
        <v>11</v>
      </c>
      <c r="J121" s="217" t="s">
        <v>32</v>
      </c>
      <c r="K121" s="217" t="s">
        <v>1727</v>
      </c>
      <c r="L121" s="217" t="s">
        <v>30</v>
      </c>
      <c r="M121" s="217" t="s">
        <v>1538</v>
      </c>
      <c r="N121" s="217" t="s">
        <v>32</v>
      </c>
      <c r="O121" s="217" t="s">
        <v>1798</v>
      </c>
      <c r="P121" s="218">
        <v>21011</v>
      </c>
      <c r="Q121" s="217" t="s">
        <v>32</v>
      </c>
      <c r="R121" s="217" t="s">
        <v>11</v>
      </c>
      <c r="S121" s="217" t="s">
        <v>157</v>
      </c>
      <c r="T121" s="217" t="s">
        <v>1373</v>
      </c>
      <c r="U121" s="217" t="s">
        <v>36</v>
      </c>
      <c r="V121" s="217" t="s">
        <v>47</v>
      </c>
      <c r="W121" s="217" t="s">
        <v>2204</v>
      </c>
      <c r="X121" s="217" t="s">
        <v>610</v>
      </c>
      <c r="Y121" s="217" t="s">
        <v>1782</v>
      </c>
      <c r="Z121" s="217" t="s">
        <v>2205</v>
      </c>
      <c r="AA121" s="217" t="s">
        <v>739</v>
      </c>
      <c r="AB121" s="291">
        <v>24673033</v>
      </c>
      <c r="AC121" s="291">
        <v>24673033</v>
      </c>
      <c r="AD121" s="219" t="s">
        <v>611</v>
      </c>
      <c r="AE121" s="219" t="s">
        <v>2206</v>
      </c>
      <c r="AF121" s="219" t="s">
        <v>1702</v>
      </c>
      <c r="AG121" s="219" t="s">
        <v>2207</v>
      </c>
      <c r="AH121" s="217" t="s">
        <v>940</v>
      </c>
      <c r="AI121" s="217" t="s">
        <v>2711</v>
      </c>
      <c r="AJ121" s="219" t="s">
        <v>2850</v>
      </c>
      <c r="AK121" s="308" t="s">
        <v>609</v>
      </c>
    </row>
    <row r="122" spans="1:37" x14ac:dyDescent="0.3">
      <c r="A122" s="219" t="s">
        <v>2550</v>
      </c>
      <c r="B122" s="315" t="s">
        <v>2551</v>
      </c>
      <c r="C122" s="217" t="s">
        <v>603</v>
      </c>
      <c r="D122" s="217" t="s">
        <v>604</v>
      </c>
      <c r="E122" s="217" t="s">
        <v>758</v>
      </c>
      <c r="F122" s="217" t="s">
        <v>1822</v>
      </c>
      <c r="G122" s="217" t="s">
        <v>377</v>
      </c>
      <c r="H122" s="217" t="s">
        <v>2</v>
      </c>
      <c r="I122" s="217" t="s">
        <v>1742</v>
      </c>
      <c r="J122" s="217" t="s">
        <v>32</v>
      </c>
      <c r="K122" s="217" t="s">
        <v>1727</v>
      </c>
      <c r="L122" s="217" t="s">
        <v>30</v>
      </c>
      <c r="M122" s="217" t="s">
        <v>1538</v>
      </c>
      <c r="N122" s="217" t="s">
        <v>32</v>
      </c>
      <c r="O122" s="217" t="s">
        <v>1798</v>
      </c>
      <c r="P122" s="218">
        <v>60111</v>
      </c>
      <c r="Q122" s="217" t="s">
        <v>39</v>
      </c>
      <c r="R122" s="217" t="s">
        <v>1</v>
      </c>
      <c r="S122" s="217" t="s">
        <v>157</v>
      </c>
      <c r="T122" s="217" t="s">
        <v>1369</v>
      </c>
      <c r="U122" s="217" t="s">
        <v>40</v>
      </c>
      <c r="V122" s="217" t="s">
        <v>40</v>
      </c>
      <c r="W122" s="217" t="s">
        <v>200</v>
      </c>
      <c r="X122" s="217" t="s">
        <v>200</v>
      </c>
      <c r="Y122" s="217" t="s">
        <v>1770</v>
      </c>
      <c r="Z122" s="217" t="s">
        <v>1540</v>
      </c>
      <c r="AA122" s="217" t="s">
        <v>740</v>
      </c>
      <c r="AB122" s="291">
        <v>26420280</v>
      </c>
      <c r="AC122" s="291">
        <v>26420179</v>
      </c>
      <c r="AD122" s="219" t="s">
        <v>1539</v>
      </c>
      <c r="AE122" s="219" t="s">
        <v>2196</v>
      </c>
      <c r="AF122" s="219" t="s">
        <v>2197</v>
      </c>
      <c r="AG122" s="219" t="s">
        <v>2198</v>
      </c>
      <c r="AH122" s="217" t="s">
        <v>938</v>
      </c>
      <c r="AI122" s="217" t="s">
        <v>2712</v>
      </c>
      <c r="AJ122" s="219" t="s">
        <v>2851</v>
      </c>
      <c r="AK122" s="308" t="s">
        <v>758</v>
      </c>
    </row>
    <row r="123" spans="1:37" x14ac:dyDescent="0.3">
      <c r="A123" s="216" t="s">
        <v>2536</v>
      </c>
      <c r="B123" s="315" t="s">
        <v>2537</v>
      </c>
      <c r="C123" s="214" t="s">
        <v>583</v>
      </c>
      <c r="D123" s="214" t="s">
        <v>584</v>
      </c>
      <c r="E123" s="214" t="s">
        <v>585</v>
      </c>
      <c r="F123" s="214" t="s">
        <v>1810</v>
      </c>
      <c r="G123" s="214" t="s">
        <v>44</v>
      </c>
      <c r="H123" s="214" t="s">
        <v>2</v>
      </c>
      <c r="I123" s="214" t="s">
        <v>43</v>
      </c>
      <c r="J123" s="214" t="s">
        <v>32</v>
      </c>
      <c r="K123" s="214" t="s">
        <v>1727</v>
      </c>
      <c r="L123" s="214" t="s">
        <v>30</v>
      </c>
      <c r="M123" s="214" t="s">
        <v>1538</v>
      </c>
      <c r="N123" s="214" t="s">
        <v>32</v>
      </c>
      <c r="O123" s="214" t="s">
        <v>1798</v>
      </c>
      <c r="P123" s="215">
        <v>41003</v>
      </c>
      <c r="Q123" s="214" t="s">
        <v>45</v>
      </c>
      <c r="R123" s="214" t="s">
        <v>11</v>
      </c>
      <c r="S123" s="214" t="s">
        <v>3</v>
      </c>
      <c r="T123" s="214" t="s">
        <v>1517</v>
      </c>
      <c r="U123" s="214" t="s">
        <v>46</v>
      </c>
      <c r="V123" s="214" t="s">
        <v>44</v>
      </c>
      <c r="W123" s="214" t="s">
        <v>2168</v>
      </c>
      <c r="X123" s="214" t="s">
        <v>586</v>
      </c>
      <c r="Y123" s="214" t="s">
        <v>1782</v>
      </c>
      <c r="Z123" s="214" t="s">
        <v>2169</v>
      </c>
      <c r="AA123" s="214" t="s">
        <v>822</v>
      </c>
      <c r="AB123" s="290">
        <v>27643036</v>
      </c>
      <c r="AC123" s="290">
        <v>24644116</v>
      </c>
      <c r="AD123" s="216" t="s">
        <v>2170</v>
      </c>
      <c r="AE123" s="216" t="s">
        <v>2171</v>
      </c>
      <c r="AF123" s="216" t="s">
        <v>2172</v>
      </c>
      <c r="AG123" s="216" t="s">
        <v>2173</v>
      </c>
      <c r="AH123" s="214" t="s">
        <v>931</v>
      </c>
      <c r="AI123" s="214" t="s">
        <v>2713</v>
      </c>
      <c r="AJ123" s="216" t="s">
        <v>2852</v>
      </c>
      <c r="AK123" s="308" t="s">
        <v>585</v>
      </c>
    </row>
    <row r="124" spans="1:37" x14ac:dyDescent="0.3">
      <c r="A124" s="216" t="s">
        <v>2568</v>
      </c>
      <c r="B124" s="315" t="s">
        <v>2569</v>
      </c>
      <c r="C124" s="214" t="s">
        <v>978</v>
      </c>
      <c r="D124" s="214" t="s">
        <v>977</v>
      </c>
      <c r="E124" s="214" t="s">
        <v>979</v>
      </c>
      <c r="F124" s="214" t="s">
        <v>10</v>
      </c>
      <c r="G124" s="214" t="s">
        <v>69</v>
      </c>
      <c r="H124" s="214" t="s">
        <v>9</v>
      </c>
      <c r="I124" s="214" t="s">
        <v>1819</v>
      </c>
      <c r="J124" s="214" t="s">
        <v>32</v>
      </c>
      <c r="K124" s="214" t="s">
        <v>1727</v>
      </c>
      <c r="L124" s="214" t="s">
        <v>30</v>
      </c>
      <c r="M124" s="214" t="s">
        <v>1538</v>
      </c>
      <c r="N124" s="214" t="s">
        <v>32</v>
      </c>
      <c r="O124" s="214" t="s">
        <v>1798</v>
      </c>
      <c r="P124" s="215">
        <v>50906</v>
      </c>
      <c r="Q124" s="214" t="s">
        <v>48</v>
      </c>
      <c r="R124" s="214" t="s">
        <v>10</v>
      </c>
      <c r="S124" s="214" t="s">
        <v>6</v>
      </c>
      <c r="T124" s="214" t="s">
        <v>1310</v>
      </c>
      <c r="U124" s="214" t="s">
        <v>1762</v>
      </c>
      <c r="V124" s="214" t="s">
        <v>2208</v>
      </c>
      <c r="W124" s="214" t="s">
        <v>2230</v>
      </c>
      <c r="X124" s="214" t="s">
        <v>1703</v>
      </c>
      <c r="Y124" s="214" t="s">
        <v>1763</v>
      </c>
      <c r="Z124" s="214" t="s">
        <v>2231</v>
      </c>
      <c r="AA124" s="214" t="s">
        <v>999</v>
      </c>
      <c r="AB124" s="290">
        <v>86096584</v>
      </c>
      <c r="AC124" s="290" t="s">
        <v>1591</v>
      </c>
      <c r="AD124" s="216" t="s">
        <v>1463</v>
      </c>
      <c r="AE124" s="216" t="s">
        <v>2232</v>
      </c>
      <c r="AF124" s="216" t="s">
        <v>2233</v>
      </c>
      <c r="AG124" s="216" t="s">
        <v>2234</v>
      </c>
      <c r="AH124" s="214" t="s">
        <v>1000</v>
      </c>
      <c r="AI124" s="214" t="s">
        <v>2714</v>
      </c>
      <c r="AJ124" s="216" t="s">
        <v>2853</v>
      </c>
      <c r="AK124" s="308" t="s">
        <v>979</v>
      </c>
    </row>
    <row r="125" spans="1:37" x14ac:dyDescent="0.3">
      <c r="A125" s="216" t="s">
        <v>2560</v>
      </c>
      <c r="B125" s="315" t="s">
        <v>2561</v>
      </c>
      <c r="C125" s="214" t="s">
        <v>615</v>
      </c>
      <c r="D125" s="214" t="s">
        <v>616</v>
      </c>
      <c r="E125" s="214" t="s">
        <v>617</v>
      </c>
      <c r="F125" s="214" t="s">
        <v>10</v>
      </c>
      <c r="G125" s="214" t="s">
        <v>69</v>
      </c>
      <c r="H125" s="214" t="s">
        <v>5</v>
      </c>
      <c r="I125" s="214" t="s">
        <v>1819</v>
      </c>
      <c r="J125" s="214" t="s">
        <v>32</v>
      </c>
      <c r="K125" s="214" t="s">
        <v>1727</v>
      </c>
      <c r="L125" s="214" t="s">
        <v>30</v>
      </c>
      <c r="M125" s="214" t="s">
        <v>1538</v>
      </c>
      <c r="N125" s="214" t="s">
        <v>32</v>
      </c>
      <c r="O125" s="214" t="s">
        <v>1798</v>
      </c>
      <c r="P125" s="215">
        <v>51101</v>
      </c>
      <c r="Q125" s="214" t="s">
        <v>48</v>
      </c>
      <c r="R125" s="214" t="s">
        <v>157</v>
      </c>
      <c r="S125" s="214" t="s">
        <v>1</v>
      </c>
      <c r="T125" s="214" t="s">
        <v>1069</v>
      </c>
      <c r="U125" s="214" t="s">
        <v>1762</v>
      </c>
      <c r="V125" s="214" t="s">
        <v>2216</v>
      </c>
      <c r="W125" s="214" t="s">
        <v>2216</v>
      </c>
      <c r="X125" s="214" t="s">
        <v>618</v>
      </c>
      <c r="Y125" s="214" t="s">
        <v>1763</v>
      </c>
      <c r="Z125" s="214" t="s">
        <v>2217</v>
      </c>
      <c r="AA125" s="214" t="s">
        <v>741</v>
      </c>
      <c r="AB125" s="290">
        <v>26599045</v>
      </c>
      <c r="AC125" s="290">
        <v>26599494</v>
      </c>
      <c r="AD125" s="216" t="s">
        <v>1464</v>
      </c>
      <c r="AE125" s="216" t="s">
        <v>2218</v>
      </c>
      <c r="AF125" s="216" t="s">
        <v>2219</v>
      </c>
      <c r="AG125" s="216" t="s">
        <v>2220</v>
      </c>
      <c r="AH125" s="214" t="s">
        <v>942</v>
      </c>
      <c r="AI125" s="214" t="s">
        <v>2715</v>
      </c>
      <c r="AJ125" s="216" t="s">
        <v>2854</v>
      </c>
      <c r="AK125" s="308" t="s">
        <v>617</v>
      </c>
    </row>
    <row r="126" spans="1:37" x14ac:dyDescent="0.3">
      <c r="A126" s="216" t="s">
        <v>2504</v>
      </c>
      <c r="B126" s="315" t="s">
        <v>2505</v>
      </c>
      <c r="C126" s="214" t="s">
        <v>534</v>
      </c>
      <c r="D126" s="214" t="s">
        <v>535</v>
      </c>
      <c r="E126" s="214" t="s">
        <v>536</v>
      </c>
      <c r="F126" s="214" t="s">
        <v>10</v>
      </c>
      <c r="G126" s="214" t="s">
        <v>69</v>
      </c>
      <c r="H126" s="214" t="s">
        <v>6</v>
      </c>
      <c r="I126" s="214" t="s">
        <v>1819</v>
      </c>
      <c r="J126" s="214" t="s">
        <v>32</v>
      </c>
      <c r="K126" s="214" t="s">
        <v>1727</v>
      </c>
      <c r="L126" s="214" t="s">
        <v>30</v>
      </c>
      <c r="M126" s="214" t="s">
        <v>1538</v>
      </c>
      <c r="N126" s="214" t="s">
        <v>32</v>
      </c>
      <c r="O126" s="214" t="s">
        <v>1798</v>
      </c>
      <c r="P126" s="215">
        <v>50206</v>
      </c>
      <c r="Q126" s="214" t="s">
        <v>48</v>
      </c>
      <c r="R126" s="214" t="s">
        <v>2</v>
      </c>
      <c r="S126" s="214" t="s">
        <v>6</v>
      </c>
      <c r="T126" s="214" t="s">
        <v>1293</v>
      </c>
      <c r="U126" s="214" t="s">
        <v>1762</v>
      </c>
      <c r="V126" s="214" t="s">
        <v>69</v>
      </c>
      <c r="W126" s="214" t="s">
        <v>2108</v>
      </c>
      <c r="X126" s="214" t="s">
        <v>189</v>
      </c>
      <c r="Y126" s="214" t="s">
        <v>1763</v>
      </c>
      <c r="Z126" s="214" t="s">
        <v>537</v>
      </c>
      <c r="AA126" s="214" t="s">
        <v>688</v>
      </c>
      <c r="AB126" s="290">
        <v>26850522</v>
      </c>
      <c r="AC126" s="290">
        <v>26820268</v>
      </c>
      <c r="AD126" s="216" t="s">
        <v>1553</v>
      </c>
      <c r="AE126" s="216" t="s">
        <v>2109</v>
      </c>
      <c r="AF126" s="216" t="s">
        <v>1704</v>
      </c>
      <c r="AG126" s="216" t="s">
        <v>2110</v>
      </c>
      <c r="AH126" s="214" t="s">
        <v>915</v>
      </c>
      <c r="AI126" s="214" t="s">
        <v>2716</v>
      </c>
      <c r="AJ126" s="216" t="s">
        <v>2855</v>
      </c>
      <c r="AK126" s="308" t="s">
        <v>536</v>
      </c>
    </row>
    <row r="127" spans="1:37" x14ac:dyDescent="0.3">
      <c r="A127" s="219" t="s">
        <v>2542</v>
      </c>
      <c r="B127" s="315" t="s">
        <v>2543</v>
      </c>
      <c r="C127" s="217" t="s">
        <v>590</v>
      </c>
      <c r="D127" s="217" t="s">
        <v>591</v>
      </c>
      <c r="E127" s="217" t="s">
        <v>592</v>
      </c>
      <c r="F127" s="217" t="s">
        <v>43</v>
      </c>
      <c r="G127" s="217" t="s">
        <v>270</v>
      </c>
      <c r="H127" s="217" t="s">
        <v>157</v>
      </c>
      <c r="I127" s="217" t="s">
        <v>1810</v>
      </c>
      <c r="J127" s="217" t="s">
        <v>32</v>
      </c>
      <c r="K127" s="217" t="s">
        <v>1727</v>
      </c>
      <c r="L127" s="217" t="s">
        <v>30</v>
      </c>
      <c r="M127" s="217" t="s">
        <v>1538</v>
      </c>
      <c r="N127" s="217" t="s">
        <v>32</v>
      </c>
      <c r="O127" s="217" t="s">
        <v>1798</v>
      </c>
      <c r="P127" s="218">
        <v>61004</v>
      </c>
      <c r="Q127" s="217" t="s">
        <v>39</v>
      </c>
      <c r="R127" s="217" t="s">
        <v>11</v>
      </c>
      <c r="S127" s="217" t="s">
        <v>4</v>
      </c>
      <c r="T127" s="217" t="s">
        <v>1239</v>
      </c>
      <c r="U127" s="217" t="s">
        <v>40</v>
      </c>
      <c r="V127" s="217" t="s">
        <v>1915</v>
      </c>
      <c r="W127" s="217" t="s">
        <v>2182</v>
      </c>
      <c r="X127" s="217" t="s">
        <v>54</v>
      </c>
      <c r="Y127" s="217" t="s">
        <v>1752</v>
      </c>
      <c r="Z127" s="217" t="s">
        <v>2183</v>
      </c>
      <c r="AA127" s="217" t="s">
        <v>689</v>
      </c>
      <c r="AB127" s="291">
        <v>27801598</v>
      </c>
      <c r="AC127" s="291">
        <v>89768532</v>
      </c>
      <c r="AD127" s="219" t="s">
        <v>2184</v>
      </c>
      <c r="AE127" s="219" t="s">
        <v>2185</v>
      </c>
      <c r="AF127" s="219" t="s">
        <v>1705</v>
      </c>
      <c r="AG127" s="219" t="s">
        <v>2186</v>
      </c>
      <c r="AH127" s="217" t="s">
        <v>934</v>
      </c>
      <c r="AI127" s="217" t="s">
        <v>2717</v>
      </c>
      <c r="AJ127" s="219" t="s">
        <v>2856</v>
      </c>
      <c r="AK127" s="308" t="s">
        <v>592</v>
      </c>
    </row>
    <row r="128" spans="1:37" x14ac:dyDescent="0.3">
      <c r="A128" s="216" t="s">
        <v>2564</v>
      </c>
      <c r="B128" s="315" t="s">
        <v>2565</v>
      </c>
      <c r="C128" s="214" t="s">
        <v>624</v>
      </c>
      <c r="D128" s="214" t="s">
        <v>625</v>
      </c>
      <c r="E128" s="214" t="s">
        <v>626</v>
      </c>
      <c r="F128" s="214" t="s">
        <v>172</v>
      </c>
      <c r="G128" s="214" t="s">
        <v>47</v>
      </c>
      <c r="H128" s="214" t="s">
        <v>7</v>
      </c>
      <c r="I128" s="214" t="s">
        <v>11</v>
      </c>
      <c r="J128" s="214" t="s">
        <v>32</v>
      </c>
      <c r="K128" s="214" t="s">
        <v>1727</v>
      </c>
      <c r="L128" s="214" t="s">
        <v>30</v>
      </c>
      <c r="M128" s="214" t="s">
        <v>1538</v>
      </c>
      <c r="N128" s="214" t="s">
        <v>32</v>
      </c>
      <c r="O128" s="214" t="s">
        <v>1798</v>
      </c>
      <c r="P128" s="215">
        <v>21011</v>
      </c>
      <c r="Q128" s="214" t="s">
        <v>32</v>
      </c>
      <c r="R128" s="214" t="s">
        <v>11</v>
      </c>
      <c r="S128" s="214" t="s">
        <v>157</v>
      </c>
      <c r="T128" s="214" t="s">
        <v>1373</v>
      </c>
      <c r="U128" s="214" t="s">
        <v>36</v>
      </c>
      <c r="V128" s="214" t="s">
        <v>47</v>
      </c>
      <c r="W128" s="214" t="s">
        <v>2204</v>
      </c>
      <c r="X128" s="214" t="s">
        <v>627</v>
      </c>
      <c r="Y128" s="214" t="s">
        <v>1782</v>
      </c>
      <c r="Z128" s="214" t="s">
        <v>2224</v>
      </c>
      <c r="AA128" s="214" t="s">
        <v>690</v>
      </c>
      <c r="AB128" s="290">
        <v>24695006</v>
      </c>
      <c r="AC128" s="290" t="s">
        <v>1591</v>
      </c>
      <c r="AD128" s="216" t="s">
        <v>1485</v>
      </c>
      <c r="AE128" s="216" t="s">
        <v>2225</v>
      </c>
      <c r="AF128" s="216" t="s">
        <v>1706</v>
      </c>
      <c r="AG128" s="216" t="s">
        <v>2226</v>
      </c>
      <c r="AH128" s="214" t="s">
        <v>944</v>
      </c>
      <c r="AI128" s="214" t="s">
        <v>2718</v>
      </c>
      <c r="AJ128" s="216" t="s">
        <v>2857</v>
      </c>
      <c r="AK128" s="308" t="s">
        <v>626</v>
      </c>
    </row>
    <row r="129" spans="1:37" x14ac:dyDescent="0.3">
      <c r="A129" s="219" t="s">
        <v>2530</v>
      </c>
      <c r="B129" s="315" t="s">
        <v>2531</v>
      </c>
      <c r="C129" s="217" t="s">
        <v>573</v>
      </c>
      <c r="D129" s="217" t="s">
        <v>574</v>
      </c>
      <c r="E129" s="217" t="s">
        <v>575</v>
      </c>
      <c r="F129" s="217" t="s">
        <v>11</v>
      </c>
      <c r="G129" s="217" t="s">
        <v>174</v>
      </c>
      <c r="H129" s="217" t="s">
        <v>7</v>
      </c>
      <c r="I129" s="217" t="s">
        <v>172</v>
      </c>
      <c r="J129" s="217" t="s">
        <v>32</v>
      </c>
      <c r="K129" s="217" t="s">
        <v>1727</v>
      </c>
      <c r="L129" s="217" t="s">
        <v>30</v>
      </c>
      <c r="M129" s="217" t="s">
        <v>1538</v>
      </c>
      <c r="N129" s="217" t="s">
        <v>32</v>
      </c>
      <c r="O129" s="217" t="s">
        <v>1798</v>
      </c>
      <c r="P129" s="218">
        <v>50307</v>
      </c>
      <c r="Q129" s="217" t="s">
        <v>48</v>
      </c>
      <c r="R129" s="217" t="s">
        <v>3</v>
      </c>
      <c r="S129" s="217" t="s">
        <v>7</v>
      </c>
      <c r="T129" s="217" t="s">
        <v>1323</v>
      </c>
      <c r="U129" s="217" t="s">
        <v>1762</v>
      </c>
      <c r="V129" s="217" t="s">
        <v>174</v>
      </c>
      <c r="W129" s="217" t="s">
        <v>2154</v>
      </c>
      <c r="X129" s="217" t="s">
        <v>192</v>
      </c>
      <c r="Y129" s="217" t="s">
        <v>1763</v>
      </c>
      <c r="Z129" s="217" t="s">
        <v>2155</v>
      </c>
      <c r="AA129" s="217" t="s">
        <v>995</v>
      </c>
      <c r="AB129" s="291">
        <v>26811882</v>
      </c>
      <c r="AC129" s="291">
        <v>26811067</v>
      </c>
      <c r="AD129" s="219" t="s">
        <v>2157</v>
      </c>
      <c r="AE129" s="219" t="s">
        <v>2156</v>
      </c>
      <c r="AF129" s="219" t="s">
        <v>1625</v>
      </c>
      <c r="AG129" s="219" t="s">
        <v>2158</v>
      </c>
      <c r="AH129" s="217" t="s">
        <v>928</v>
      </c>
      <c r="AI129" s="217" t="s">
        <v>2719</v>
      </c>
      <c r="AJ129" s="219" t="s">
        <v>2858</v>
      </c>
      <c r="AK129" s="308" t="s">
        <v>575</v>
      </c>
    </row>
    <row r="130" spans="1:37" x14ac:dyDescent="0.3">
      <c r="A130" s="216" t="s">
        <v>2552</v>
      </c>
      <c r="B130" s="315" t="s">
        <v>2553</v>
      </c>
      <c r="C130" s="214" t="s">
        <v>605</v>
      </c>
      <c r="D130" s="335" t="s">
        <v>2871</v>
      </c>
      <c r="E130" s="214" t="s">
        <v>1708</v>
      </c>
      <c r="F130" s="214" t="s">
        <v>167</v>
      </c>
      <c r="G130" s="214" t="s">
        <v>58</v>
      </c>
      <c r="H130" s="214" t="s">
        <v>2</v>
      </c>
      <c r="I130" s="214" t="s">
        <v>6</v>
      </c>
      <c r="J130" s="214" t="s">
        <v>32</v>
      </c>
      <c r="K130" s="214" t="s">
        <v>1727</v>
      </c>
      <c r="L130" s="214" t="s">
        <v>30</v>
      </c>
      <c r="M130" s="214" t="s">
        <v>1538</v>
      </c>
      <c r="N130" s="214" t="s">
        <v>30</v>
      </c>
      <c r="O130" s="214" t="s">
        <v>1728</v>
      </c>
      <c r="P130" s="215">
        <v>11901</v>
      </c>
      <c r="Q130" s="214" t="s">
        <v>30</v>
      </c>
      <c r="R130" s="214" t="s">
        <v>59</v>
      </c>
      <c r="S130" s="214" t="s">
        <v>1</v>
      </c>
      <c r="T130" s="214" t="s">
        <v>1583</v>
      </c>
      <c r="U130" s="214" t="s">
        <v>31</v>
      </c>
      <c r="V130" s="214" t="s">
        <v>58</v>
      </c>
      <c r="W130" s="214" t="s">
        <v>2199</v>
      </c>
      <c r="X130" s="214" t="s">
        <v>606</v>
      </c>
      <c r="Y130" s="214" t="s">
        <v>1752</v>
      </c>
      <c r="Z130" s="214" t="s">
        <v>2200</v>
      </c>
      <c r="AA130" s="214" t="s">
        <v>823</v>
      </c>
      <c r="AB130" s="290">
        <v>27714243</v>
      </c>
      <c r="AC130" s="290">
        <v>27715556</v>
      </c>
      <c r="AD130" s="216" t="s">
        <v>2202</v>
      </c>
      <c r="AE130" s="216" t="s">
        <v>2201</v>
      </c>
      <c r="AF130" s="216" t="s">
        <v>1709</v>
      </c>
      <c r="AG130" s="216" t="s">
        <v>2203</v>
      </c>
      <c r="AH130" s="214" t="s">
        <v>939</v>
      </c>
      <c r="AI130" s="214" t="s">
        <v>2720</v>
      </c>
      <c r="AJ130" s="216" t="s">
        <v>1707</v>
      </c>
      <c r="AK130" s="313" t="s">
        <v>1708</v>
      </c>
    </row>
    <row r="131" spans="1:37" x14ac:dyDescent="0.3">
      <c r="A131" s="216" t="s">
        <v>2464</v>
      </c>
      <c r="B131" s="315" t="s">
        <v>2465</v>
      </c>
      <c r="C131" s="214" t="s">
        <v>469</v>
      </c>
      <c r="D131" s="214" t="s">
        <v>470</v>
      </c>
      <c r="E131" s="214" t="s">
        <v>697</v>
      </c>
      <c r="F131" s="214" t="s">
        <v>7</v>
      </c>
      <c r="G131" s="214" t="s">
        <v>46</v>
      </c>
      <c r="H131" s="214" t="s">
        <v>4</v>
      </c>
      <c r="I131" s="214" t="s">
        <v>167</v>
      </c>
      <c r="J131" s="214" t="s">
        <v>32</v>
      </c>
      <c r="K131" s="214" t="s">
        <v>1727</v>
      </c>
      <c r="L131" s="214" t="s">
        <v>30</v>
      </c>
      <c r="M131" s="214" t="s">
        <v>1538</v>
      </c>
      <c r="N131" s="214" t="s">
        <v>30</v>
      </c>
      <c r="O131" s="214" t="s">
        <v>1728</v>
      </c>
      <c r="P131" s="215">
        <v>40201</v>
      </c>
      <c r="Q131" s="214" t="s">
        <v>45</v>
      </c>
      <c r="R131" s="214" t="s">
        <v>2</v>
      </c>
      <c r="S131" s="214" t="s">
        <v>1</v>
      </c>
      <c r="T131" s="214" t="s">
        <v>1016</v>
      </c>
      <c r="U131" s="214" t="s">
        <v>46</v>
      </c>
      <c r="V131" s="214" t="s">
        <v>68</v>
      </c>
      <c r="W131" s="214" t="s">
        <v>68</v>
      </c>
      <c r="X131" s="214" t="s">
        <v>68</v>
      </c>
      <c r="Y131" s="214" t="s">
        <v>1730</v>
      </c>
      <c r="Z131" s="214" t="s">
        <v>1834</v>
      </c>
      <c r="AA131" s="214" t="s">
        <v>817</v>
      </c>
      <c r="AB131" s="290">
        <v>22373980</v>
      </c>
      <c r="AC131" s="290" t="s">
        <v>1591</v>
      </c>
      <c r="AD131" s="216" t="s">
        <v>1545</v>
      </c>
      <c r="AE131" s="216" t="s">
        <v>2032</v>
      </c>
      <c r="AF131" s="216" t="s">
        <v>1710</v>
      </c>
      <c r="AG131" s="216" t="s">
        <v>2033</v>
      </c>
      <c r="AH131" s="214" t="s">
        <v>896</v>
      </c>
      <c r="AI131" s="214" t="s">
        <v>2721</v>
      </c>
      <c r="AJ131" s="216" t="s">
        <v>2859</v>
      </c>
      <c r="AK131" s="308" t="s">
        <v>697</v>
      </c>
    </row>
    <row r="132" spans="1:37" x14ac:dyDescent="0.3">
      <c r="A132" s="216" t="s">
        <v>2548</v>
      </c>
      <c r="B132" s="315" t="s">
        <v>2549</v>
      </c>
      <c r="C132" s="214" t="s">
        <v>599</v>
      </c>
      <c r="D132" s="214" t="s">
        <v>600</v>
      </c>
      <c r="E132" s="214" t="s">
        <v>601</v>
      </c>
      <c r="F132" s="214" t="s">
        <v>157</v>
      </c>
      <c r="G132" s="214" t="s">
        <v>62</v>
      </c>
      <c r="H132" s="214" t="s">
        <v>4</v>
      </c>
      <c r="I132" s="214" t="s">
        <v>59</v>
      </c>
      <c r="J132" s="214" t="s">
        <v>32</v>
      </c>
      <c r="K132" s="214" t="s">
        <v>1727</v>
      </c>
      <c r="L132" s="214" t="s">
        <v>30</v>
      </c>
      <c r="M132" s="214" t="s">
        <v>1538</v>
      </c>
      <c r="N132" s="214" t="s">
        <v>32</v>
      </c>
      <c r="O132" s="214" t="s">
        <v>1798</v>
      </c>
      <c r="P132" s="215">
        <v>50704</v>
      </c>
      <c r="Q132" s="214" t="s">
        <v>48</v>
      </c>
      <c r="R132" s="214" t="s">
        <v>7</v>
      </c>
      <c r="S132" s="214" t="s">
        <v>4</v>
      </c>
      <c r="T132" s="214" t="s">
        <v>1226</v>
      </c>
      <c r="U132" s="214" t="s">
        <v>1762</v>
      </c>
      <c r="V132" s="214" t="s">
        <v>2099</v>
      </c>
      <c r="W132" s="214" t="s">
        <v>195</v>
      </c>
      <c r="X132" s="214" t="s">
        <v>195</v>
      </c>
      <c r="Y132" s="214" t="s">
        <v>1763</v>
      </c>
      <c r="Z132" s="214" t="s">
        <v>602</v>
      </c>
      <c r="AA132" s="214" t="s">
        <v>976</v>
      </c>
      <c r="AB132" s="290">
        <v>88293515</v>
      </c>
      <c r="AC132" s="290" t="s">
        <v>1591</v>
      </c>
      <c r="AD132" s="216" t="s">
        <v>1711</v>
      </c>
      <c r="AE132" s="216" t="s">
        <v>2194</v>
      </c>
      <c r="AF132" s="216" t="s">
        <v>1712</v>
      </c>
      <c r="AG132" s="216" t="s">
        <v>2195</v>
      </c>
      <c r="AH132" s="214" t="s">
        <v>937</v>
      </c>
      <c r="AI132" s="214" t="s">
        <v>2722</v>
      </c>
      <c r="AJ132" s="216" t="s">
        <v>2860</v>
      </c>
      <c r="AK132" s="308" t="s">
        <v>601</v>
      </c>
    </row>
    <row r="133" spans="1:37" x14ac:dyDescent="0.3">
      <c r="A133" s="216" t="s">
        <v>2544</v>
      </c>
      <c r="B133" s="315" t="s">
        <v>2545</v>
      </c>
      <c r="C133" s="214" t="s">
        <v>593</v>
      </c>
      <c r="D133" s="214" t="s">
        <v>956</v>
      </c>
      <c r="E133" s="214" t="s">
        <v>594</v>
      </c>
      <c r="F133" s="214" t="s">
        <v>13</v>
      </c>
      <c r="G133" s="214" t="s">
        <v>40</v>
      </c>
      <c r="H133" s="214" t="s">
        <v>6</v>
      </c>
      <c r="I133" s="214" t="s">
        <v>1768</v>
      </c>
      <c r="J133" s="214" t="s">
        <v>32</v>
      </c>
      <c r="K133" s="214" t="s">
        <v>1727</v>
      </c>
      <c r="L133" s="214" t="s">
        <v>30</v>
      </c>
      <c r="M133" s="214" t="s">
        <v>1538</v>
      </c>
      <c r="N133" s="214" t="s">
        <v>30</v>
      </c>
      <c r="O133" s="214" t="s">
        <v>1728</v>
      </c>
      <c r="P133" s="215">
        <v>61201</v>
      </c>
      <c r="Q133" s="214" t="s">
        <v>39</v>
      </c>
      <c r="R133" s="214" t="s">
        <v>13</v>
      </c>
      <c r="S133" s="214" t="s">
        <v>1</v>
      </c>
      <c r="T133" s="214" t="s">
        <v>1531</v>
      </c>
      <c r="U133" s="214" t="s">
        <v>40</v>
      </c>
      <c r="V133" s="214" t="s">
        <v>2187</v>
      </c>
      <c r="W133" s="214" t="s">
        <v>2187</v>
      </c>
      <c r="X133" s="214" t="s">
        <v>198</v>
      </c>
      <c r="Y133" s="214" t="s">
        <v>1770</v>
      </c>
      <c r="Z133" s="214" t="s">
        <v>2188</v>
      </c>
      <c r="AA133" s="214" t="s">
        <v>796</v>
      </c>
      <c r="AB133" s="290">
        <v>26455014</v>
      </c>
      <c r="AC133" s="290">
        <v>26455804</v>
      </c>
      <c r="AD133" s="216" t="s">
        <v>2190</v>
      </c>
      <c r="AE133" s="216" t="s">
        <v>2189</v>
      </c>
      <c r="AF133" s="216" t="s">
        <v>1713</v>
      </c>
      <c r="AG133" s="216" t="s">
        <v>2191</v>
      </c>
      <c r="AH133" s="214" t="s">
        <v>935</v>
      </c>
      <c r="AI133" s="214" t="s">
        <v>2723</v>
      </c>
      <c r="AJ133" s="216" t="s">
        <v>2861</v>
      </c>
      <c r="AK133" s="308" t="s">
        <v>594</v>
      </c>
    </row>
    <row r="134" spans="1:37" x14ac:dyDescent="0.3">
      <c r="A134" s="219" t="s">
        <v>2558</v>
      </c>
      <c r="B134" s="315" t="s">
        <v>2559</v>
      </c>
      <c r="C134" s="217" t="s">
        <v>760</v>
      </c>
      <c r="D134" s="217" t="s">
        <v>759</v>
      </c>
      <c r="E134" s="217" t="s">
        <v>761</v>
      </c>
      <c r="F134" s="217" t="s">
        <v>1819</v>
      </c>
      <c r="G134" s="217" t="s">
        <v>66</v>
      </c>
      <c r="H134" s="217" t="s">
        <v>3</v>
      </c>
      <c r="I134" s="217" t="s">
        <v>1822</v>
      </c>
      <c r="J134" s="217" t="s">
        <v>32</v>
      </c>
      <c r="K134" s="217" t="s">
        <v>1727</v>
      </c>
      <c r="L134" s="217" t="s">
        <v>30</v>
      </c>
      <c r="M134" s="217" t="s">
        <v>1538</v>
      </c>
      <c r="N134" s="217" t="s">
        <v>30</v>
      </c>
      <c r="O134" s="217" t="s">
        <v>1728</v>
      </c>
      <c r="P134" s="218">
        <v>70205</v>
      </c>
      <c r="Q134" s="217" t="s">
        <v>38</v>
      </c>
      <c r="R134" s="217" t="s">
        <v>2</v>
      </c>
      <c r="S134" s="217" t="s">
        <v>5</v>
      </c>
      <c r="T134" s="217" t="s">
        <v>1255</v>
      </c>
      <c r="U134" s="217" t="s">
        <v>37</v>
      </c>
      <c r="V134" s="217" t="s">
        <v>1823</v>
      </c>
      <c r="W134" s="217" t="s">
        <v>2213</v>
      </c>
      <c r="X134" s="217" t="s">
        <v>797</v>
      </c>
      <c r="Y134" s="217" t="s">
        <v>1800</v>
      </c>
      <c r="Z134" s="217" t="s">
        <v>1557</v>
      </c>
      <c r="AA134" s="217" t="s">
        <v>798</v>
      </c>
      <c r="AB134" s="291">
        <v>27677180</v>
      </c>
      <c r="AC134" s="291">
        <v>27677180</v>
      </c>
      <c r="AD134" s="219" t="s">
        <v>1556</v>
      </c>
      <c r="AE134" s="219" t="s">
        <v>2214</v>
      </c>
      <c r="AF134" s="219" t="s">
        <v>1714</v>
      </c>
      <c r="AG134" s="219" t="s">
        <v>2215</v>
      </c>
      <c r="AH134" s="217" t="s">
        <v>258</v>
      </c>
      <c r="AI134" s="217" t="s">
        <v>2724</v>
      </c>
      <c r="AJ134" s="219" t="s">
        <v>2862</v>
      </c>
      <c r="AK134" s="308" t="s">
        <v>761</v>
      </c>
    </row>
    <row r="135" spans="1:37" x14ac:dyDescent="0.3">
      <c r="A135" s="216" t="s">
        <v>2368</v>
      </c>
      <c r="B135" s="315" t="s">
        <v>2369</v>
      </c>
      <c r="C135" s="214" t="s">
        <v>307</v>
      </c>
      <c r="D135" s="214" t="s">
        <v>750</v>
      </c>
      <c r="E135" s="214" t="s">
        <v>751</v>
      </c>
      <c r="F135" s="214" t="s">
        <v>4</v>
      </c>
      <c r="G135" s="214" t="s">
        <v>35</v>
      </c>
      <c r="H135" s="214" t="s">
        <v>9</v>
      </c>
      <c r="I135" s="214" t="s">
        <v>10</v>
      </c>
      <c r="J135" s="214" t="s">
        <v>32</v>
      </c>
      <c r="K135" s="214" t="s">
        <v>1727</v>
      </c>
      <c r="L135" s="214" t="s">
        <v>30</v>
      </c>
      <c r="M135" s="214" t="s">
        <v>1538</v>
      </c>
      <c r="N135" s="214" t="s">
        <v>30</v>
      </c>
      <c r="O135" s="214" t="s">
        <v>1728</v>
      </c>
      <c r="P135" s="215">
        <v>20601</v>
      </c>
      <c r="Q135" s="214" t="s">
        <v>32</v>
      </c>
      <c r="R135" s="214" t="s">
        <v>6</v>
      </c>
      <c r="S135" s="214" t="s">
        <v>1</v>
      </c>
      <c r="T135" s="214" t="s">
        <v>1042</v>
      </c>
      <c r="U135" s="214" t="s">
        <v>36</v>
      </c>
      <c r="V135" s="214" t="s">
        <v>54</v>
      </c>
      <c r="W135" s="214" t="s">
        <v>54</v>
      </c>
      <c r="X135" s="214" t="s">
        <v>177</v>
      </c>
      <c r="Y135" s="214" t="s">
        <v>1730</v>
      </c>
      <c r="Z135" s="214" t="s">
        <v>1851</v>
      </c>
      <c r="AA135" s="214" t="s">
        <v>774</v>
      </c>
      <c r="AB135" s="290">
        <v>24504950</v>
      </c>
      <c r="AC135" s="290">
        <v>24504950</v>
      </c>
      <c r="AD135" s="216" t="s">
        <v>773</v>
      </c>
      <c r="AE135" s="216" t="s">
        <v>1852</v>
      </c>
      <c r="AF135" s="216" t="s">
        <v>1715</v>
      </c>
      <c r="AG135" s="216" t="s">
        <v>1853</v>
      </c>
      <c r="AH135" s="214" t="s">
        <v>852</v>
      </c>
      <c r="AI135" s="214" t="s">
        <v>2725</v>
      </c>
      <c r="AJ135" s="216" t="s">
        <v>2863</v>
      </c>
      <c r="AK135" s="308" t="s">
        <v>751</v>
      </c>
    </row>
    <row r="136" spans="1:37" x14ac:dyDescent="0.3">
      <c r="A136" s="219" t="s">
        <v>2574</v>
      </c>
      <c r="B136" s="315" t="s">
        <v>2575</v>
      </c>
      <c r="C136" s="217" t="s">
        <v>693</v>
      </c>
      <c r="D136" s="217" t="s">
        <v>957</v>
      </c>
      <c r="E136" s="217" t="s">
        <v>762</v>
      </c>
      <c r="F136" s="217" t="s">
        <v>43</v>
      </c>
      <c r="G136" s="217" t="s">
        <v>270</v>
      </c>
      <c r="H136" s="217" t="s">
        <v>13</v>
      </c>
      <c r="I136" s="217" t="s">
        <v>1810</v>
      </c>
      <c r="J136" s="217" t="s">
        <v>32</v>
      </c>
      <c r="K136" s="217" t="s">
        <v>1727</v>
      </c>
      <c r="L136" s="217" t="s">
        <v>30</v>
      </c>
      <c r="M136" s="217" t="s">
        <v>1538</v>
      </c>
      <c r="N136" s="217" t="s">
        <v>32</v>
      </c>
      <c r="O136" s="217" t="s">
        <v>1798</v>
      </c>
      <c r="P136" s="218">
        <v>60805</v>
      </c>
      <c r="Q136" s="217" t="s">
        <v>39</v>
      </c>
      <c r="R136" s="217" t="s">
        <v>9</v>
      </c>
      <c r="S136" s="217" t="s">
        <v>5</v>
      </c>
      <c r="T136" s="217" t="s">
        <v>1277</v>
      </c>
      <c r="U136" s="217" t="s">
        <v>40</v>
      </c>
      <c r="V136" s="217" t="s">
        <v>1815</v>
      </c>
      <c r="W136" s="217" t="s">
        <v>2238</v>
      </c>
      <c r="X136" s="217" t="s">
        <v>198</v>
      </c>
      <c r="Y136" s="217" t="s">
        <v>1752</v>
      </c>
      <c r="Z136" s="217" t="s">
        <v>2239</v>
      </c>
      <c r="AA136" s="217" t="s">
        <v>1001</v>
      </c>
      <c r="AB136" s="291">
        <v>27848114</v>
      </c>
      <c r="AC136" s="291">
        <v>22001149</v>
      </c>
      <c r="AD136" s="219" t="s">
        <v>1573</v>
      </c>
      <c r="AE136" s="219" t="s">
        <v>2240</v>
      </c>
      <c r="AF136" s="219" t="s">
        <v>1716</v>
      </c>
      <c r="AG136" s="219" t="s">
        <v>2241</v>
      </c>
      <c r="AH136" s="217" t="s">
        <v>948</v>
      </c>
      <c r="AI136" s="217" t="s">
        <v>2726</v>
      </c>
      <c r="AJ136" s="219" t="s">
        <v>2864</v>
      </c>
      <c r="AK136" s="308" t="s">
        <v>762</v>
      </c>
    </row>
    <row r="137" spans="1:37" x14ac:dyDescent="0.3">
      <c r="A137" s="216" t="s">
        <v>2576</v>
      </c>
      <c r="B137" s="315" t="s">
        <v>2577</v>
      </c>
      <c r="C137" s="214" t="s">
        <v>764</v>
      </c>
      <c r="D137" s="214" t="s">
        <v>763</v>
      </c>
      <c r="E137" s="214" t="s">
        <v>765</v>
      </c>
      <c r="F137" s="214" t="s">
        <v>172</v>
      </c>
      <c r="G137" s="214" t="s">
        <v>47</v>
      </c>
      <c r="H137" s="214" t="s">
        <v>5</v>
      </c>
      <c r="I137" s="214" t="s">
        <v>11</v>
      </c>
      <c r="J137" s="214" t="s">
        <v>32</v>
      </c>
      <c r="K137" s="214" t="s">
        <v>1727</v>
      </c>
      <c r="L137" s="214" t="s">
        <v>30</v>
      </c>
      <c r="M137" s="214" t="s">
        <v>1538</v>
      </c>
      <c r="N137" s="214" t="s">
        <v>32</v>
      </c>
      <c r="O137" s="214" t="s">
        <v>1798</v>
      </c>
      <c r="P137" s="215">
        <v>21006</v>
      </c>
      <c r="Q137" s="214" t="s">
        <v>32</v>
      </c>
      <c r="R137" s="214" t="s">
        <v>11</v>
      </c>
      <c r="S137" s="214" t="s">
        <v>6</v>
      </c>
      <c r="T137" s="214" t="s">
        <v>1311</v>
      </c>
      <c r="U137" s="214" t="s">
        <v>36</v>
      </c>
      <c r="V137" s="214" t="s">
        <v>47</v>
      </c>
      <c r="W137" s="214" t="s">
        <v>180</v>
      </c>
      <c r="X137" s="214" t="s">
        <v>180</v>
      </c>
      <c r="Y137" s="214" t="s">
        <v>1782</v>
      </c>
      <c r="Z137" s="214" t="s">
        <v>2242</v>
      </c>
      <c r="AA137" s="214" t="s">
        <v>801</v>
      </c>
      <c r="AB137" s="290">
        <v>24733037</v>
      </c>
      <c r="AC137" s="290" t="s">
        <v>1591</v>
      </c>
      <c r="AD137" s="216" t="s">
        <v>2244</v>
      </c>
      <c r="AE137" s="216" t="s">
        <v>2243</v>
      </c>
      <c r="AF137" s="216" t="s">
        <v>2245</v>
      </c>
      <c r="AG137" s="216" t="s">
        <v>2246</v>
      </c>
      <c r="AH137" s="214" t="s">
        <v>949</v>
      </c>
      <c r="AI137" s="214" t="s">
        <v>2727</v>
      </c>
      <c r="AJ137" s="216" t="s">
        <v>2865</v>
      </c>
      <c r="AK137" s="308" t="s">
        <v>765</v>
      </c>
    </row>
    <row r="138" spans="1:37" x14ac:dyDescent="0.3">
      <c r="A138" s="216" t="s">
        <v>2580</v>
      </c>
      <c r="B138" s="315" t="s">
        <v>2581</v>
      </c>
      <c r="C138" s="214" t="s">
        <v>2257</v>
      </c>
      <c r="D138" s="214" t="s">
        <v>2258</v>
      </c>
      <c r="E138" s="214" t="s">
        <v>2259</v>
      </c>
      <c r="F138" s="214" t="s">
        <v>157</v>
      </c>
      <c r="G138" s="214" t="s">
        <v>62</v>
      </c>
      <c r="H138" s="214" t="s">
        <v>3</v>
      </c>
      <c r="I138" s="214" t="s">
        <v>59</v>
      </c>
      <c r="J138" s="214" t="s">
        <v>32</v>
      </c>
      <c r="K138" s="214" t="s">
        <v>1727</v>
      </c>
      <c r="L138" s="214" t="s">
        <v>30</v>
      </c>
      <c r="M138" s="214" t="s">
        <v>1538</v>
      </c>
      <c r="N138" s="214" t="s">
        <v>32</v>
      </c>
      <c r="O138" s="214" t="s">
        <v>1798</v>
      </c>
      <c r="P138" s="215">
        <v>50807</v>
      </c>
      <c r="Q138" s="214" t="s">
        <v>48</v>
      </c>
      <c r="R138" s="214" t="s">
        <v>9</v>
      </c>
      <c r="S138" s="214" t="s">
        <v>7</v>
      </c>
      <c r="T138" s="214" t="s">
        <v>1332</v>
      </c>
      <c r="U138" s="214" t="s">
        <v>1762</v>
      </c>
      <c r="V138" s="214" t="s">
        <v>65</v>
      </c>
      <c r="W138" s="214" t="s">
        <v>2260</v>
      </c>
      <c r="X138" s="214" t="s">
        <v>2261</v>
      </c>
      <c r="Y138" s="214" t="s">
        <v>1763</v>
      </c>
      <c r="Z138" s="214" t="s">
        <v>2262</v>
      </c>
      <c r="AA138" s="214" t="s">
        <v>2263</v>
      </c>
      <c r="AB138" s="290">
        <v>26944360</v>
      </c>
      <c r="AC138" s="290">
        <v>26944360</v>
      </c>
      <c r="AD138" s="216" t="s">
        <v>2264</v>
      </c>
      <c r="AE138" s="216" t="s">
        <v>2265</v>
      </c>
      <c r="AF138" s="216" t="s">
        <v>2266</v>
      </c>
      <c r="AG138" s="216" t="s">
        <v>2267</v>
      </c>
      <c r="AH138" s="214" t="s">
        <v>293</v>
      </c>
      <c r="AI138" s="214" t="s">
        <v>2360</v>
      </c>
      <c r="AJ138" s="216" t="s">
        <v>2866</v>
      </c>
      <c r="AK138" s="308" t="s">
        <v>2867</v>
      </c>
    </row>
    <row r="139" spans="1:37" x14ac:dyDescent="0.3">
      <c r="A139" s="219" t="s">
        <v>2582</v>
      </c>
      <c r="B139" s="315" t="s">
        <v>2583</v>
      </c>
      <c r="C139" s="217" t="s">
        <v>2268</v>
      </c>
      <c r="D139" s="217" t="s">
        <v>2269</v>
      </c>
      <c r="E139" s="217" t="s">
        <v>2270</v>
      </c>
      <c r="F139" s="217" t="s">
        <v>13</v>
      </c>
      <c r="G139" s="217" t="s">
        <v>40</v>
      </c>
      <c r="H139" s="217" t="s">
        <v>3</v>
      </c>
      <c r="I139" s="217" t="s">
        <v>1768</v>
      </c>
      <c r="J139" s="217" t="s">
        <v>32</v>
      </c>
      <c r="K139" s="217" t="s">
        <v>1727</v>
      </c>
      <c r="L139" s="217" t="s">
        <v>30</v>
      </c>
      <c r="M139" s="217" t="s">
        <v>1538</v>
      </c>
      <c r="N139" s="217" t="s">
        <v>32</v>
      </c>
      <c r="O139" s="217" t="s">
        <v>1798</v>
      </c>
      <c r="P139" s="218">
        <v>60113</v>
      </c>
      <c r="Q139" s="217" t="s">
        <v>39</v>
      </c>
      <c r="R139" s="217" t="s">
        <v>1</v>
      </c>
      <c r="S139" s="217" t="s">
        <v>154</v>
      </c>
      <c r="T139" s="217" t="s">
        <v>1380</v>
      </c>
      <c r="U139" s="217" t="s">
        <v>40</v>
      </c>
      <c r="V139" s="217" t="s">
        <v>40</v>
      </c>
      <c r="W139" s="217" t="s">
        <v>2271</v>
      </c>
      <c r="X139" s="217" t="s">
        <v>2272</v>
      </c>
      <c r="Y139" s="217" t="s">
        <v>1770</v>
      </c>
      <c r="Z139" s="217" t="s">
        <v>2273</v>
      </c>
      <c r="AA139" s="217" t="s">
        <v>2274</v>
      </c>
      <c r="AB139" s="291">
        <v>26613347</v>
      </c>
      <c r="AC139" s="291" t="s">
        <v>1591</v>
      </c>
      <c r="AD139" s="219" t="s">
        <v>2275</v>
      </c>
      <c r="AE139" s="219" t="s">
        <v>2276</v>
      </c>
      <c r="AF139" s="219" t="s">
        <v>2277</v>
      </c>
      <c r="AG139" s="219" t="s">
        <v>2278</v>
      </c>
      <c r="AH139" s="217" t="s">
        <v>2279</v>
      </c>
      <c r="AI139" s="217" t="s">
        <v>2728</v>
      </c>
      <c r="AJ139" s="219" t="s">
        <v>2868</v>
      </c>
      <c r="AK139" s="308" t="s">
        <v>2270</v>
      </c>
    </row>
    <row r="140" spans="1:37" x14ac:dyDescent="0.3">
      <c r="A140" s="227" t="s">
        <v>2578</v>
      </c>
      <c r="B140" s="315" t="s">
        <v>2579</v>
      </c>
      <c r="C140" s="228" t="s">
        <v>2247</v>
      </c>
      <c r="D140" s="228" t="s">
        <v>2248</v>
      </c>
      <c r="E140" s="228" t="s">
        <v>2249</v>
      </c>
      <c r="F140" s="228" t="s">
        <v>5</v>
      </c>
      <c r="G140" s="228" t="s">
        <v>49</v>
      </c>
      <c r="H140" s="228" t="s">
        <v>6</v>
      </c>
      <c r="I140" s="228" t="s">
        <v>13</v>
      </c>
      <c r="J140" s="228" t="s">
        <v>32</v>
      </c>
      <c r="K140" s="228" t="s">
        <v>1727</v>
      </c>
      <c r="L140" s="228" t="s">
        <v>30</v>
      </c>
      <c r="M140" s="228" t="s">
        <v>1538</v>
      </c>
      <c r="N140" s="228" t="s">
        <v>30</v>
      </c>
      <c r="O140" s="228" t="s">
        <v>1728</v>
      </c>
      <c r="P140" s="229">
        <v>30305</v>
      </c>
      <c r="Q140" s="228" t="s">
        <v>34</v>
      </c>
      <c r="R140" s="228" t="s">
        <v>3</v>
      </c>
      <c r="S140" s="228" t="s">
        <v>5</v>
      </c>
      <c r="T140" s="228" t="s">
        <v>1258</v>
      </c>
      <c r="U140" s="228" t="s">
        <v>49</v>
      </c>
      <c r="V140" s="228" t="s">
        <v>1793</v>
      </c>
      <c r="W140" s="228" t="s">
        <v>2250</v>
      </c>
      <c r="X140" s="228" t="s">
        <v>2251</v>
      </c>
      <c r="Y140" s="228" t="s">
        <v>1730</v>
      </c>
      <c r="Z140" s="228" t="s">
        <v>2252</v>
      </c>
      <c r="AA140" s="228" t="s">
        <v>2253</v>
      </c>
      <c r="AB140" s="292">
        <v>22785780</v>
      </c>
      <c r="AC140" s="292" t="s">
        <v>1591</v>
      </c>
      <c r="AD140" s="227" t="s">
        <v>2255</v>
      </c>
      <c r="AE140" s="227" t="s">
        <v>2254</v>
      </c>
      <c r="AF140" s="227" t="s">
        <v>1620</v>
      </c>
      <c r="AG140" s="227" t="s">
        <v>1850</v>
      </c>
      <c r="AH140" s="228" t="s">
        <v>2256</v>
      </c>
      <c r="AI140" s="228" t="s">
        <v>2729</v>
      </c>
      <c r="AJ140" s="227" t="s">
        <v>2869</v>
      </c>
      <c r="AK140" s="313" t="s">
        <v>2249</v>
      </c>
    </row>
  </sheetData>
  <sheetProtection algorithmName="SHA-512" hashValue="uAY90VeXnvKSpCm6dZMNowvhj2MaPzTseWywhAHe6NqLD1aWcC5GNbnEXzKUSr+KbfiYun9VZcQTKjWvED4DBA==" saltValue="rfM6CrW4sTno/U5HmNFAiQ==" spinCount="100000" sheet="1" objects="1" scenarios="1" sort="0" autoFilter="0" pivotTables="0"/>
  <sortState xmlns:xlrd2="http://schemas.microsoft.com/office/spreadsheetml/2017/richdata2" ref="A3:W139">
    <sortCondition ref="A3:A139"/>
  </sortState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746D6-BC3A-4D9B-9DC7-86849CF92A22}">
  <sheetPr codeName="Hoja1">
    <tabColor theme="9" tint="0.39997558519241921"/>
  </sheetPr>
  <dimension ref="A1:AK163"/>
  <sheetViews>
    <sheetView showGridLines="0" zoomScale="80" zoomScaleNormal="80" workbookViewId="0"/>
  </sheetViews>
  <sheetFormatPr baseColWidth="10" defaultColWidth="13" defaultRowHeight="14.4" x14ac:dyDescent="0.3"/>
  <cols>
    <col min="1" max="1" width="11.77734375" style="213" bestFit="1" customWidth="1"/>
    <col min="2" max="2" width="14.109375" style="213" bestFit="1" customWidth="1"/>
    <col min="3" max="3" width="10.5546875" style="213" bestFit="1" customWidth="1"/>
    <col min="4" max="4" width="5.109375" style="213" customWidth="1"/>
    <col min="5" max="7" width="12.33203125" style="213" customWidth="1"/>
    <col min="8" max="8" width="2.33203125" style="213" customWidth="1"/>
    <col min="9" max="12" width="12.33203125" style="213" customWidth="1"/>
    <col min="13" max="13" width="5.109375" style="213" customWidth="1"/>
    <col min="14" max="14" width="8.44140625" style="213" customWidth="1"/>
    <col min="15" max="15" width="9.44140625" style="213" customWidth="1"/>
    <col min="16" max="16" width="10.109375" style="213" customWidth="1"/>
    <col min="17" max="17" width="6" style="213" customWidth="1"/>
    <col min="18" max="18" width="7.33203125" style="213" customWidth="1"/>
    <col min="19" max="19" width="6.6640625" style="213" customWidth="1"/>
    <col min="20" max="20" width="49.5546875" style="213" customWidth="1"/>
    <col min="21" max="21" width="13.21875" style="213" customWidth="1"/>
    <col min="22" max="22" width="22.6640625" style="211" customWidth="1"/>
    <col min="23" max="23" width="24.109375" style="211" customWidth="1"/>
    <col min="24" max="24" width="27.6640625" style="211" customWidth="1"/>
    <col min="25" max="25" width="17.21875" style="211" customWidth="1"/>
    <col min="26" max="26" width="58.5546875" style="211" customWidth="1"/>
    <col min="27" max="27" width="38.33203125" style="211" customWidth="1"/>
    <col min="28" max="29" width="13.6640625" style="211" customWidth="1"/>
    <col min="30" max="30" width="11.77734375" style="211" bestFit="1" customWidth="1"/>
    <col min="31" max="31" width="14.109375" style="211" bestFit="1" customWidth="1"/>
    <col min="32" max="32" width="10.5546875" style="211" bestFit="1" customWidth="1"/>
    <col min="33" max="33" width="11.5546875" style="211" bestFit="1" customWidth="1"/>
    <col min="34" max="34" width="11.5546875" style="211" customWidth="1"/>
    <col min="35" max="35" width="42.109375" style="211" bestFit="1" customWidth="1"/>
    <col min="36" max="36" width="19.109375" style="211" bestFit="1" customWidth="1"/>
    <col min="37" max="37" width="12.109375" style="211" bestFit="1" customWidth="1"/>
    <col min="38" max="16384" width="13" style="211"/>
  </cols>
  <sheetData>
    <row r="1" spans="1:37" x14ac:dyDescent="0.3">
      <c r="A1" s="211"/>
      <c r="B1" s="211"/>
      <c r="C1" s="211"/>
      <c r="N1" s="211"/>
      <c r="O1" s="211"/>
      <c r="P1" s="211"/>
      <c r="Q1" s="211"/>
      <c r="R1" s="211"/>
      <c r="S1" s="211"/>
      <c r="T1" s="211"/>
      <c r="U1" s="211"/>
      <c r="AD1" s="210"/>
      <c r="AE1" s="210"/>
      <c r="AF1" s="210"/>
      <c r="AG1" s="210"/>
      <c r="AH1" s="210"/>
      <c r="AI1" s="210"/>
      <c r="AJ1" s="210"/>
      <c r="AK1" s="210"/>
    </row>
    <row r="2" spans="1:37" x14ac:dyDescent="0.3">
      <c r="A2" s="211"/>
      <c r="B2" s="211"/>
      <c r="C2" s="211"/>
      <c r="N2" s="211"/>
      <c r="O2" s="211"/>
      <c r="P2" s="211"/>
      <c r="Q2" s="211"/>
      <c r="R2" s="211"/>
      <c r="S2" s="211"/>
      <c r="T2" s="211"/>
      <c r="U2" s="211"/>
    </row>
    <row r="3" spans="1:37" ht="15" thickBot="1" x14ac:dyDescent="0.35">
      <c r="A3" s="211"/>
      <c r="B3" s="211"/>
      <c r="C3" s="211"/>
      <c r="N3" s="211"/>
      <c r="O3" s="211"/>
      <c r="P3" s="211"/>
      <c r="Q3" s="211"/>
      <c r="R3" s="211"/>
      <c r="S3" s="211"/>
      <c r="T3" s="211"/>
      <c r="U3" s="211"/>
    </row>
    <row r="4" spans="1:37" x14ac:dyDescent="0.3">
      <c r="A4" s="211"/>
      <c r="B4" s="211"/>
      <c r="C4" s="211"/>
      <c r="D4" s="318"/>
      <c r="E4" s="319"/>
      <c r="F4" s="319"/>
      <c r="G4" s="319"/>
      <c r="H4" s="319"/>
      <c r="I4" s="319"/>
      <c r="J4" s="319"/>
      <c r="K4" s="319"/>
      <c r="L4" s="319"/>
      <c r="M4" s="320"/>
      <c r="N4" s="211"/>
      <c r="O4" s="211"/>
      <c r="P4" s="211"/>
      <c r="Q4" s="211"/>
      <c r="R4" s="211"/>
      <c r="S4" s="211"/>
      <c r="T4" s="211"/>
      <c r="U4" s="211"/>
    </row>
    <row r="5" spans="1:37" x14ac:dyDescent="0.3">
      <c r="A5" s="211"/>
      <c r="B5" s="211"/>
      <c r="C5" s="211"/>
      <c r="D5" s="321"/>
      <c r="E5" s="357" t="s">
        <v>2733</v>
      </c>
      <c r="F5" s="357"/>
      <c r="G5" s="357"/>
      <c r="H5" s="357"/>
      <c r="I5" s="357"/>
      <c r="J5" s="357"/>
      <c r="K5" s="357"/>
      <c r="L5" s="357"/>
      <c r="M5" s="358"/>
      <c r="N5" s="211"/>
      <c r="O5" s="211"/>
      <c r="P5" s="211"/>
      <c r="Q5" s="211"/>
      <c r="R5" s="211"/>
      <c r="S5" s="211"/>
      <c r="T5" s="211"/>
      <c r="U5" s="211"/>
    </row>
    <row r="6" spans="1:37" ht="14.4" customHeight="1" x14ac:dyDescent="0.3">
      <c r="A6" s="211"/>
      <c r="B6" s="211"/>
      <c r="C6" s="211"/>
      <c r="D6" s="321"/>
      <c r="E6" s="357"/>
      <c r="F6" s="357"/>
      <c r="G6" s="357"/>
      <c r="H6" s="357"/>
      <c r="I6" s="357"/>
      <c r="J6" s="357"/>
      <c r="K6" s="357"/>
      <c r="L6" s="357"/>
      <c r="M6" s="358"/>
      <c r="N6" s="211"/>
      <c r="O6" s="211"/>
      <c r="P6" s="211"/>
      <c r="Q6" s="211"/>
      <c r="R6" s="211"/>
      <c r="S6" s="211"/>
      <c r="T6" s="211"/>
      <c r="U6" s="211"/>
    </row>
    <row r="7" spans="1:37" ht="14.4" customHeight="1" x14ac:dyDescent="0.3">
      <c r="A7" s="211"/>
      <c r="B7" s="211"/>
      <c r="C7" s="211"/>
      <c r="D7" s="322"/>
      <c r="E7" s="357"/>
      <c r="F7" s="357"/>
      <c r="G7" s="357"/>
      <c r="H7" s="357"/>
      <c r="I7" s="357"/>
      <c r="J7" s="357"/>
      <c r="K7" s="357"/>
      <c r="L7" s="357"/>
      <c r="M7" s="358"/>
      <c r="N7" s="210"/>
      <c r="O7" s="210"/>
      <c r="P7" s="210"/>
      <c r="Q7" s="210"/>
      <c r="R7" s="210"/>
      <c r="S7" s="210"/>
      <c r="T7" s="211"/>
      <c r="U7" s="211"/>
    </row>
    <row r="8" spans="1:37" x14ac:dyDescent="0.3">
      <c r="A8" s="211"/>
      <c r="B8" s="211"/>
      <c r="C8" s="211"/>
      <c r="D8" s="322"/>
      <c r="E8" s="210"/>
      <c r="F8" s="210"/>
      <c r="G8" s="210"/>
      <c r="H8" s="210"/>
      <c r="I8" s="210"/>
      <c r="J8" s="210"/>
      <c r="K8" s="210"/>
      <c r="L8" s="210"/>
      <c r="M8" s="323"/>
      <c r="N8" s="210"/>
      <c r="O8" s="210"/>
      <c r="P8" s="210"/>
      <c r="Q8" s="210"/>
      <c r="R8" s="210"/>
      <c r="S8" s="210"/>
      <c r="T8" s="211"/>
      <c r="U8" s="211"/>
    </row>
    <row r="9" spans="1:37" ht="21" customHeight="1" x14ac:dyDescent="0.3">
      <c r="A9" s="211"/>
      <c r="B9" s="211"/>
      <c r="C9" s="211"/>
      <c r="D9" s="322"/>
      <c r="E9" s="210"/>
      <c r="F9" s="324"/>
      <c r="G9" s="325" t="s">
        <v>73</v>
      </c>
      <c r="H9" s="325"/>
      <c r="I9" s="326"/>
      <c r="M9" s="323"/>
      <c r="N9" s="210"/>
      <c r="O9" s="210"/>
      <c r="P9" s="210"/>
      <c r="Q9" s="210"/>
      <c r="R9" s="210"/>
      <c r="S9" s="210"/>
      <c r="T9" s="211"/>
      <c r="U9" s="211"/>
    </row>
    <row r="10" spans="1:37" ht="21" customHeight="1" x14ac:dyDescent="0.3">
      <c r="A10" s="211"/>
      <c r="B10" s="211"/>
      <c r="C10" s="211"/>
      <c r="D10" s="322"/>
      <c r="E10" s="210"/>
      <c r="F10" s="324"/>
      <c r="G10" s="325" t="s">
        <v>2734</v>
      </c>
      <c r="H10" s="325"/>
      <c r="I10" s="327" t="str" cm="1">
        <f t="array" ref="I10">IFERROR(_xlfn._xlws.FILTER(codigos[NOMBRE2],codigos[CODIGO]=$I$9),"")</f>
        <v/>
      </c>
      <c r="M10" s="323"/>
      <c r="N10" s="210"/>
      <c r="O10" s="210"/>
      <c r="P10" s="210"/>
      <c r="Q10" s="210"/>
      <c r="R10" s="210"/>
      <c r="S10" s="210"/>
      <c r="T10" s="211"/>
      <c r="U10" s="211"/>
    </row>
    <row r="11" spans="1:37" ht="21" customHeight="1" x14ac:dyDescent="0.3">
      <c r="A11" s="211"/>
      <c r="B11" s="211"/>
      <c r="C11" s="211"/>
      <c r="D11" s="322"/>
      <c r="E11" s="210"/>
      <c r="F11" s="324"/>
      <c r="G11" s="325" t="s">
        <v>2735</v>
      </c>
      <c r="H11" s="325"/>
      <c r="I11" s="328" t="str" cm="1">
        <f t="array" ref="I11">IFERROR(_xlfn._xlws.FILTER(codigos[CODIGO_S],codigos[CODIGO]=$I$9),"")</f>
        <v/>
      </c>
      <c r="M11" s="323"/>
      <c r="N11" s="210"/>
      <c r="O11" s="210"/>
      <c r="P11" s="210"/>
      <c r="Q11" s="210"/>
      <c r="R11" s="210"/>
      <c r="S11" s="210"/>
      <c r="T11" s="211"/>
      <c r="U11" s="211"/>
    </row>
    <row r="12" spans="1:37" ht="15" thickBot="1" x14ac:dyDescent="0.35">
      <c r="A12" s="211"/>
      <c r="B12" s="211"/>
      <c r="C12" s="211"/>
      <c r="D12" s="329"/>
      <c r="E12" s="330"/>
      <c r="F12" s="330"/>
      <c r="G12" s="330"/>
      <c r="H12" s="330"/>
      <c r="I12" s="330"/>
      <c r="J12" s="330"/>
      <c r="K12" s="330"/>
      <c r="L12" s="330"/>
      <c r="M12" s="331"/>
      <c r="N12" s="210"/>
      <c r="O12" s="210"/>
      <c r="P12" s="210"/>
      <c r="Q12" s="210"/>
      <c r="R12" s="210"/>
      <c r="S12" s="210"/>
      <c r="T12" s="211"/>
      <c r="U12" s="211"/>
    </row>
    <row r="13" spans="1:37" x14ac:dyDescent="0.3">
      <c r="A13" s="211"/>
      <c r="B13" s="211"/>
      <c r="C13" s="211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210"/>
      <c r="R13" s="210"/>
      <c r="S13" s="210"/>
      <c r="T13" s="211"/>
      <c r="U13" s="211"/>
    </row>
    <row r="20" spans="3:14" ht="13.8" hidden="1" customHeight="1" x14ac:dyDescent="0.3">
      <c r="C20" s="223" t="s">
        <v>2280</v>
      </c>
      <c r="D20" s="224" t="s">
        <v>2281</v>
      </c>
      <c r="E20" s="225" t="s">
        <v>16</v>
      </c>
      <c r="F20" s="317" t="s">
        <v>2732</v>
      </c>
      <c r="G20" s="317" t="s">
        <v>2587</v>
      </c>
      <c r="H20" s="225" t="s">
        <v>18</v>
      </c>
      <c r="I20" s="225" t="s">
        <v>19</v>
      </c>
      <c r="J20" s="225" t="s">
        <v>2283</v>
      </c>
      <c r="K20" s="225" t="s">
        <v>76</v>
      </c>
      <c r="L20" s="225" t="s">
        <v>2599</v>
      </c>
      <c r="M20" s="309" t="s">
        <v>17</v>
      </c>
      <c r="N20" s="309" t="s">
        <v>2584</v>
      </c>
    </row>
    <row r="21" spans="3:14" hidden="1" x14ac:dyDescent="0.3">
      <c r="C21" s="216" t="s">
        <v>2340</v>
      </c>
      <c r="D21" s="315" t="s">
        <v>2341</v>
      </c>
      <c r="E21" s="214" t="s">
        <v>691</v>
      </c>
      <c r="F21" s="214" t="s">
        <v>1792</v>
      </c>
      <c r="G21" s="214" t="str">
        <f>IF(codigos[[#This Row],[CODIGO_S]]=codigos[[#This Row],[CODIGO]],"REV","")</f>
        <v>REV</v>
      </c>
      <c r="H21" s="214" t="s">
        <v>695</v>
      </c>
      <c r="I21" s="214" t="s">
        <v>806</v>
      </c>
      <c r="J21" s="214" t="s">
        <v>3</v>
      </c>
      <c r="K21" s="214" t="s">
        <v>841</v>
      </c>
      <c r="L21" s="314" t="s">
        <v>2600</v>
      </c>
      <c r="M21" s="308" t="s">
        <v>1792</v>
      </c>
      <c r="N21" s="308" t="s">
        <v>695</v>
      </c>
    </row>
    <row r="22" spans="3:14" hidden="1" x14ac:dyDescent="0.3">
      <c r="C22" s="219" t="s">
        <v>2414</v>
      </c>
      <c r="D22" s="315" t="s">
        <v>2415</v>
      </c>
      <c r="E22" s="217" t="s">
        <v>383</v>
      </c>
      <c r="F22" s="332" t="s">
        <v>2870</v>
      </c>
      <c r="G22" s="214" t="str">
        <f>IF(codigos[[#This Row],[CODIGO_S]]=codigos[[#This Row],[CODIGO]],"REV","")</f>
        <v/>
      </c>
      <c r="H22" s="217" t="s">
        <v>384</v>
      </c>
      <c r="I22" s="217" t="s">
        <v>60</v>
      </c>
      <c r="J22" s="217" t="s">
        <v>4</v>
      </c>
      <c r="K22" s="217" t="s">
        <v>873</v>
      </c>
      <c r="L22" s="217" t="s">
        <v>2601</v>
      </c>
      <c r="M22" s="219" t="s">
        <v>1592</v>
      </c>
      <c r="N22" s="308" t="s">
        <v>384</v>
      </c>
    </row>
    <row r="23" spans="3:14" hidden="1" x14ac:dyDescent="0.3">
      <c r="C23" s="216" t="s">
        <v>2312</v>
      </c>
      <c r="D23" s="315" t="s">
        <v>2313</v>
      </c>
      <c r="E23" s="214" t="s">
        <v>211</v>
      </c>
      <c r="F23" s="214" t="s">
        <v>212</v>
      </c>
      <c r="G23" s="214" t="str">
        <f>IF(codigos[[#This Row],[CODIGO_S]]=codigos[[#This Row],[CODIGO]],"REV","")</f>
        <v/>
      </c>
      <c r="H23" s="214" t="s">
        <v>213</v>
      </c>
      <c r="I23" s="214" t="s">
        <v>806</v>
      </c>
      <c r="J23" s="214" t="s">
        <v>1</v>
      </c>
      <c r="K23" s="214" t="s">
        <v>827</v>
      </c>
      <c r="L23" s="214" t="s">
        <v>2602</v>
      </c>
      <c r="M23" s="216" t="s">
        <v>2736</v>
      </c>
      <c r="N23" s="308" t="s">
        <v>213</v>
      </c>
    </row>
    <row r="24" spans="3:14" hidden="1" x14ac:dyDescent="0.3">
      <c r="C24" s="216" t="s">
        <v>2657</v>
      </c>
      <c r="D24" s="315" t="s">
        <v>2731</v>
      </c>
      <c r="E24" s="214" t="s">
        <v>206</v>
      </c>
      <c r="F24" s="214" t="s">
        <v>207</v>
      </c>
      <c r="G24" s="214" t="str">
        <f>IF(codigos[[#This Row],[CODIGO_S]]=codigos[[#This Row],[CODIGO]],"REV","")</f>
        <v/>
      </c>
      <c r="H24" s="214" t="s">
        <v>208</v>
      </c>
      <c r="I24" s="214" t="s">
        <v>804</v>
      </c>
      <c r="J24" s="214" t="s">
        <v>1</v>
      </c>
      <c r="K24" s="214" t="s">
        <v>825</v>
      </c>
      <c r="L24" s="214" t="s">
        <v>2603</v>
      </c>
      <c r="M24" s="216" t="s">
        <v>2737</v>
      </c>
      <c r="N24" s="308" t="s">
        <v>208</v>
      </c>
    </row>
    <row r="25" spans="3:14" s="212" customFormat="1" hidden="1" x14ac:dyDescent="0.3">
      <c r="C25" s="219" t="s">
        <v>2310</v>
      </c>
      <c r="D25" s="315" t="s">
        <v>2311</v>
      </c>
      <c r="E25" s="217" t="s">
        <v>210</v>
      </c>
      <c r="F25" s="217" t="s">
        <v>1595</v>
      </c>
      <c r="G25" s="214" t="str">
        <f>IF(codigos[[#This Row],[CODIGO_S]]=codigos[[#This Row],[CODIGO]],"REV","")</f>
        <v/>
      </c>
      <c r="H25" s="217" t="s">
        <v>1596</v>
      </c>
      <c r="I25" s="217" t="s">
        <v>805</v>
      </c>
      <c r="J25" s="217" t="s">
        <v>4</v>
      </c>
      <c r="K25" s="217" t="s">
        <v>826</v>
      </c>
      <c r="L25" s="217" t="s">
        <v>2604</v>
      </c>
      <c r="M25" s="219" t="s">
        <v>2738</v>
      </c>
      <c r="N25" s="308" t="s">
        <v>1596</v>
      </c>
    </row>
    <row r="26" spans="3:14" hidden="1" x14ac:dyDescent="0.3">
      <c r="C26" s="216" t="s">
        <v>2356</v>
      </c>
      <c r="D26" s="315" t="s">
        <v>2357</v>
      </c>
      <c r="E26" s="214" t="s">
        <v>286</v>
      </c>
      <c r="F26" s="214" t="s">
        <v>287</v>
      </c>
      <c r="G26" s="214" t="str">
        <f>IF(codigos[[#This Row],[CODIGO_S]]=codigos[[#This Row],[CODIGO]],"REV","")</f>
        <v/>
      </c>
      <c r="H26" s="214" t="s">
        <v>288</v>
      </c>
      <c r="I26" s="214" t="s">
        <v>806</v>
      </c>
      <c r="J26" s="214" t="s">
        <v>3</v>
      </c>
      <c r="K26" s="214" t="s">
        <v>847</v>
      </c>
      <c r="L26" s="214" t="s">
        <v>2605</v>
      </c>
      <c r="M26" s="216" t="s">
        <v>2739</v>
      </c>
      <c r="N26" s="313" t="s">
        <v>288</v>
      </c>
    </row>
    <row r="27" spans="3:14" hidden="1" x14ac:dyDescent="0.3">
      <c r="C27" s="219" t="s">
        <v>2334</v>
      </c>
      <c r="D27" s="315" t="s">
        <v>2335</v>
      </c>
      <c r="E27" s="217" t="s">
        <v>252</v>
      </c>
      <c r="F27" s="217" t="s">
        <v>253</v>
      </c>
      <c r="G27" s="214" t="str">
        <f>IF(codigos[[#This Row],[CODIGO_S]]=codigos[[#This Row],[CODIGO]],"REV","")</f>
        <v/>
      </c>
      <c r="H27" s="311" t="s">
        <v>2588</v>
      </c>
      <c r="I27" s="217" t="s">
        <v>804</v>
      </c>
      <c r="J27" s="217" t="s">
        <v>6</v>
      </c>
      <c r="K27" s="217" t="s">
        <v>838</v>
      </c>
      <c r="L27" s="217" t="s">
        <v>2606</v>
      </c>
      <c r="M27" s="219" t="s">
        <v>2740</v>
      </c>
      <c r="N27" s="308" t="s">
        <v>2588</v>
      </c>
    </row>
    <row r="28" spans="3:14" hidden="1" x14ac:dyDescent="0.3">
      <c r="C28" s="219" t="s">
        <v>2314</v>
      </c>
      <c r="D28" s="315" t="s">
        <v>2315</v>
      </c>
      <c r="E28" s="217" t="s">
        <v>215</v>
      </c>
      <c r="F28" s="217" t="s">
        <v>216</v>
      </c>
      <c r="G28" s="214" t="str">
        <f>IF(codigos[[#This Row],[CODIGO_S]]=codigos[[#This Row],[CODIGO]],"REV","")</f>
        <v/>
      </c>
      <c r="H28" s="217" t="s">
        <v>1440</v>
      </c>
      <c r="I28" s="217" t="s">
        <v>805</v>
      </c>
      <c r="J28" s="217" t="s">
        <v>2</v>
      </c>
      <c r="K28" s="217" t="s">
        <v>828</v>
      </c>
      <c r="L28" s="217" t="s">
        <v>2607</v>
      </c>
      <c r="M28" s="219" t="s">
        <v>2741</v>
      </c>
      <c r="N28" s="308" t="s">
        <v>1440</v>
      </c>
    </row>
    <row r="29" spans="3:14" hidden="1" x14ac:dyDescent="0.3">
      <c r="C29" s="216" t="s">
        <v>2372</v>
      </c>
      <c r="D29" s="315" t="s">
        <v>2373</v>
      </c>
      <c r="E29" s="214" t="s">
        <v>312</v>
      </c>
      <c r="F29" s="214" t="s">
        <v>313</v>
      </c>
      <c r="G29" s="214" t="str">
        <f>IF(codigos[[#This Row],[CODIGO_S]]=codigos[[#This Row],[CODIGO]],"REV","")</f>
        <v/>
      </c>
      <c r="H29" s="214" t="s">
        <v>314</v>
      </c>
      <c r="I29" s="214" t="s">
        <v>806</v>
      </c>
      <c r="J29" s="214" t="s">
        <v>2</v>
      </c>
      <c r="K29" s="214" t="s">
        <v>854</v>
      </c>
      <c r="L29" s="214" t="s">
        <v>2608</v>
      </c>
      <c r="M29" s="216" t="s">
        <v>2742</v>
      </c>
      <c r="N29" s="308" t="s">
        <v>314</v>
      </c>
    </row>
    <row r="30" spans="3:14" hidden="1" x14ac:dyDescent="0.3">
      <c r="C30" s="219" t="s">
        <v>2386</v>
      </c>
      <c r="D30" s="315" t="s">
        <v>2387</v>
      </c>
      <c r="E30" s="217" t="s">
        <v>332</v>
      </c>
      <c r="F30" s="217" t="s">
        <v>333</v>
      </c>
      <c r="G30" s="214" t="str">
        <f>IF(codigos[[#This Row],[CODIGO_S]]=codigos[[#This Row],[CODIGO]],"REV","")</f>
        <v/>
      </c>
      <c r="H30" s="217" t="s">
        <v>334</v>
      </c>
      <c r="I30" s="217" t="s">
        <v>806</v>
      </c>
      <c r="J30" s="217" t="s">
        <v>6</v>
      </c>
      <c r="K30" s="217" t="s">
        <v>211</v>
      </c>
      <c r="L30" s="217" t="s">
        <v>2312</v>
      </c>
      <c r="M30" s="219" t="s">
        <v>2743</v>
      </c>
      <c r="N30" s="308" t="s">
        <v>334</v>
      </c>
    </row>
    <row r="31" spans="3:14" hidden="1" x14ac:dyDescent="0.3">
      <c r="C31" s="219" t="s">
        <v>2370</v>
      </c>
      <c r="D31" s="315" t="s">
        <v>2371</v>
      </c>
      <c r="E31" s="217" t="s">
        <v>308</v>
      </c>
      <c r="F31" s="217" t="s">
        <v>309</v>
      </c>
      <c r="G31" s="214" t="str">
        <f>IF(codigos[[#This Row],[CODIGO_S]]=codigos[[#This Row],[CODIGO]],"REV","")</f>
        <v/>
      </c>
      <c r="H31" s="217" t="s">
        <v>310</v>
      </c>
      <c r="I31" s="217" t="s">
        <v>804</v>
      </c>
      <c r="J31" s="217" t="s">
        <v>1</v>
      </c>
      <c r="K31" s="217" t="s">
        <v>853</v>
      </c>
      <c r="L31" s="217" t="s">
        <v>2609</v>
      </c>
      <c r="M31" s="219" t="s">
        <v>2744</v>
      </c>
      <c r="N31" s="308" t="s">
        <v>310</v>
      </c>
    </row>
    <row r="32" spans="3:14" hidden="1" x14ac:dyDescent="0.3">
      <c r="C32" s="219" t="s">
        <v>2378</v>
      </c>
      <c r="D32" s="315" t="s">
        <v>2379</v>
      </c>
      <c r="E32" s="217" t="s">
        <v>321</v>
      </c>
      <c r="F32" s="217" t="s">
        <v>322</v>
      </c>
      <c r="G32" s="214" t="str">
        <f>IF(codigos[[#This Row],[CODIGO_S]]=codigos[[#This Row],[CODIGO]],"REV","")</f>
        <v/>
      </c>
      <c r="H32" s="217" t="s">
        <v>752</v>
      </c>
      <c r="I32" s="217" t="s">
        <v>805</v>
      </c>
      <c r="J32" s="217" t="s">
        <v>5</v>
      </c>
      <c r="K32" s="217" t="s">
        <v>857</v>
      </c>
      <c r="L32" s="217" t="s">
        <v>2610</v>
      </c>
      <c r="M32" s="219" t="s">
        <v>2745</v>
      </c>
      <c r="N32" s="308" t="s">
        <v>752</v>
      </c>
    </row>
    <row r="33" spans="3:14" hidden="1" x14ac:dyDescent="0.3">
      <c r="C33" s="216" t="s">
        <v>2392</v>
      </c>
      <c r="D33" s="315" t="s">
        <v>2393</v>
      </c>
      <c r="E33" s="214" t="s">
        <v>343</v>
      </c>
      <c r="F33" s="214" t="s">
        <v>344</v>
      </c>
      <c r="G33" s="214" t="str">
        <f>IF(codigos[[#This Row],[CODIGO_S]]=codigos[[#This Row],[CODIGO]],"REV","")</f>
        <v/>
      </c>
      <c r="H33" s="214" t="s">
        <v>656</v>
      </c>
      <c r="I33" s="214" t="s">
        <v>804</v>
      </c>
      <c r="J33" s="214" t="s">
        <v>5</v>
      </c>
      <c r="K33" s="214" t="s">
        <v>863</v>
      </c>
      <c r="L33" s="214" t="s">
        <v>2611</v>
      </c>
      <c r="M33" s="216" t="s">
        <v>2746</v>
      </c>
      <c r="N33" s="308" t="s">
        <v>656</v>
      </c>
    </row>
    <row r="34" spans="3:14" hidden="1" x14ac:dyDescent="0.3">
      <c r="C34" s="216" t="s">
        <v>2380</v>
      </c>
      <c r="D34" s="315" t="s">
        <v>2381</v>
      </c>
      <c r="E34" s="214" t="s">
        <v>324</v>
      </c>
      <c r="F34" s="214" t="s">
        <v>325</v>
      </c>
      <c r="G34" s="214" t="str">
        <f>IF(codigos[[#This Row],[CODIGO_S]]=codigos[[#This Row],[CODIGO]],"REV","")</f>
        <v/>
      </c>
      <c r="H34" s="214" t="s">
        <v>326</v>
      </c>
      <c r="I34" s="214" t="s">
        <v>33</v>
      </c>
      <c r="J34" s="214" t="s">
        <v>5</v>
      </c>
      <c r="K34" s="214" t="s">
        <v>858</v>
      </c>
      <c r="L34" s="214" t="s">
        <v>2612</v>
      </c>
      <c r="M34" s="216" t="s">
        <v>2747</v>
      </c>
      <c r="N34" s="308" t="s">
        <v>326</v>
      </c>
    </row>
    <row r="35" spans="3:14" hidden="1" x14ac:dyDescent="0.3">
      <c r="C35" s="216" t="s">
        <v>2376</v>
      </c>
      <c r="D35" s="315" t="s">
        <v>2377</v>
      </c>
      <c r="E35" s="214" t="s">
        <v>318</v>
      </c>
      <c r="F35" s="214" t="s">
        <v>319</v>
      </c>
      <c r="G35" s="214" t="str">
        <f>IF(codigos[[#This Row],[CODIGO_S]]=codigos[[#This Row],[CODIGO]],"REV","")</f>
        <v/>
      </c>
      <c r="H35" s="214" t="s">
        <v>320</v>
      </c>
      <c r="I35" s="214" t="s">
        <v>33</v>
      </c>
      <c r="J35" s="214" t="s">
        <v>3</v>
      </c>
      <c r="K35" s="214" t="s">
        <v>856</v>
      </c>
      <c r="L35" s="214" t="s">
        <v>2613</v>
      </c>
      <c r="M35" s="216" t="s">
        <v>2748</v>
      </c>
      <c r="N35" s="308" t="s">
        <v>320</v>
      </c>
    </row>
    <row r="36" spans="3:14" hidden="1" x14ac:dyDescent="0.3">
      <c r="C36" s="219" t="s">
        <v>2326</v>
      </c>
      <c r="D36" s="315" t="s">
        <v>2327</v>
      </c>
      <c r="E36" s="217" t="s">
        <v>237</v>
      </c>
      <c r="F36" s="217" t="s">
        <v>238</v>
      </c>
      <c r="G36" s="214" t="str">
        <f>IF(codigos[[#This Row],[CODIGO_S]]=codigos[[#This Row],[CODIGO]],"REV","")</f>
        <v/>
      </c>
      <c r="H36" s="217" t="s">
        <v>1607</v>
      </c>
      <c r="I36" s="217" t="s">
        <v>51</v>
      </c>
      <c r="J36" s="217" t="s">
        <v>1</v>
      </c>
      <c r="K36" s="217" t="s">
        <v>834</v>
      </c>
      <c r="L36" s="217" t="s">
        <v>2614</v>
      </c>
      <c r="M36" s="219" t="s">
        <v>2749</v>
      </c>
      <c r="N36" s="308" t="s">
        <v>1607</v>
      </c>
    </row>
    <row r="37" spans="3:14" hidden="1" x14ac:dyDescent="0.3">
      <c r="C37" s="216" t="s">
        <v>2316</v>
      </c>
      <c r="D37" s="315" t="s">
        <v>2317</v>
      </c>
      <c r="E37" s="214" t="s">
        <v>217</v>
      </c>
      <c r="F37" s="214" t="s">
        <v>218</v>
      </c>
      <c r="G37" s="214" t="str">
        <f>IF(codigos[[#This Row],[CODIGO_S]]=codigos[[#This Row],[CODIGO]],"REV","")</f>
        <v/>
      </c>
      <c r="H37" s="214" t="s">
        <v>219</v>
      </c>
      <c r="I37" s="214" t="s">
        <v>58</v>
      </c>
      <c r="J37" s="214" t="s">
        <v>3</v>
      </c>
      <c r="K37" s="214" t="s">
        <v>829</v>
      </c>
      <c r="L37" s="214" t="s">
        <v>2615</v>
      </c>
      <c r="M37" s="216" t="s">
        <v>2750</v>
      </c>
      <c r="N37" s="308" t="s">
        <v>219</v>
      </c>
    </row>
    <row r="38" spans="3:14" hidden="1" x14ac:dyDescent="0.3">
      <c r="C38" s="216" t="s">
        <v>2432</v>
      </c>
      <c r="D38" s="315" t="s">
        <v>2433</v>
      </c>
      <c r="E38" s="214" t="s">
        <v>410</v>
      </c>
      <c r="F38" s="214" t="s">
        <v>411</v>
      </c>
      <c r="G38" s="214" t="str">
        <f>IF(codigos[[#This Row],[CODIGO_S]]=codigos[[#This Row],[CODIGO]],"REV","")</f>
        <v/>
      </c>
      <c r="H38" s="214" t="s">
        <v>412</v>
      </c>
      <c r="I38" s="214" t="s">
        <v>807</v>
      </c>
      <c r="J38" s="214" t="s">
        <v>1</v>
      </c>
      <c r="K38" s="214" t="s">
        <v>881</v>
      </c>
      <c r="L38" s="214" t="s">
        <v>2616</v>
      </c>
      <c r="M38" s="216" t="s">
        <v>2751</v>
      </c>
      <c r="N38" s="308" t="s">
        <v>412</v>
      </c>
    </row>
    <row r="39" spans="3:14" hidden="1" x14ac:dyDescent="0.3">
      <c r="C39" s="219" t="s">
        <v>2382</v>
      </c>
      <c r="D39" s="315" t="s">
        <v>2383</v>
      </c>
      <c r="E39" s="217" t="s">
        <v>327</v>
      </c>
      <c r="F39" s="217" t="s">
        <v>328</v>
      </c>
      <c r="G39" s="214" t="str">
        <f>IF(codigos[[#This Row],[CODIGO_S]]=codigos[[#This Row],[CODIGO]],"REV","")</f>
        <v/>
      </c>
      <c r="H39" s="217" t="s">
        <v>329</v>
      </c>
      <c r="I39" s="217" t="s">
        <v>36</v>
      </c>
      <c r="J39" s="217" t="s">
        <v>7</v>
      </c>
      <c r="K39" s="217" t="s">
        <v>859</v>
      </c>
      <c r="L39" s="217" t="s">
        <v>2617</v>
      </c>
      <c r="M39" s="219" t="s">
        <v>2752</v>
      </c>
      <c r="N39" s="308" t="s">
        <v>329</v>
      </c>
    </row>
    <row r="40" spans="3:14" hidden="1" x14ac:dyDescent="0.3">
      <c r="C40" s="216" t="s">
        <v>2328</v>
      </c>
      <c r="D40" s="315" t="s">
        <v>2329</v>
      </c>
      <c r="E40" s="214" t="s">
        <v>239</v>
      </c>
      <c r="F40" s="214" t="s">
        <v>240</v>
      </c>
      <c r="G40" s="214" t="str">
        <f>IF(codigos[[#This Row],[CODIGO_S]]=codigos[[#This Row],[CODIGO]],"REV","")</f>
        <v/>
      </c>
      <c r="H40" s="214" t="s">
        <v>241</v>
      </c>
      <c r="I40" s="214" t="s">
        <v>36</v>
      </c>
      <c r="J40" s="214" t="s">
        <v>10</v>
      </c>
      <c r="K40" s="214" t="s">
        <v>835</v>
      </c>
      <c r="L40" s="214" t="s">
        <v>2618</v>
      </c>
      <c r="M40" s="216" t="s">
        <v>2753</v>
      </c>
      <c r="N40" s="308" t="s">
        <v>241</v>
      </c>
    </row>
    <row r="41" spans="3:14" hidden="1" x14ac:dyDescent="0.3">
      <c r="C41" s="219" t="s">
        <v>2362</v>
      </c>
      <c r="D41" s="316" t="s">
        <v>2363</v>
      </c>
      <c r="E41" s="217" t="s">
        <v>296</v>
      </c>
      <c r="F41" s="217" t="s">
        <v>297</v>
      </c>
      <c r="G41" s="214" t="str">
        <f>IF(codigos[[#This Row],[CODIGO_S]]=codigos[[#This Row],[CODIGO]],"REV","")</f>
        <v/>
      </c>
      <c r="H41" s="217" t="s">
        <v>1443</v>
      </c>
      <c r="I41" s="217" t="s">
        <v>36</v>
      </c>
      <c r="J41" s="217" t="s">
        <v>1</v>
      </c>
      <c r="K41" s="310" t="s">
        <v>2586</v>
      </c>
      <c r="L41" s="310" t="s">
        <v>2730</v>
      </c>
      <c r="M41" s="219" t="s">
        <v>2585</v>
      </c>
      <c r="N41" s="219" t="s">
        <v>1443</v>
      </c>
    </row>
    <row r="42" spans="3:14" hidden="1" x14ac:dyDescent="0.3">
      <c r="C42" s="216" t="s">
        <v>2360</v>
      </c>
      <c r="D42" s="315" t="s">
        <v>2361</v>
      </c>
      <c r="E42" s="214" t="s">
        <v>293</v>
      </c>
      <c r="F42" s="214" t="s">
        <v>294</v>
      </c>
      <c r="G42" s="214" t="str">
        <f>IF(codigos[[#This Row],[CODIGO_S]]=codigos[[#This Row],[CODIGO]],"REV","")</f>
        <v/>
      </c>
      <c r="H42" s="214" t="s">
        <v>295</v>
      </c>
      <c r="I42" s="214" t="s">
        <v>36</v>
      </c>
      <c r="J42" s="214" t="s">
        <v>6</v>
      </c>
      <c r="K42" s="214" t="s">
        <v>849</v>
      </c>
      <c r="L42" s="214" t="s">
        <v>2619</v>
      </c>
      <c r="M42" s="216" t="s">
        <v>2754</v>
      </c>
      <c r="N42" s="308" t="s">
        <v>295</v>
      </c>
    </row>
    <row r="43" spans="3:14" hidden="1" x14ac:dyDescent="0.3">
      <c r="C43" s="216" t="s">
        <v>2364</v>
      </c>
      <c r="D43" s="315" t="s">
        <v>2365</v>
      </c>
      <c r="E43" s="214" t="s">
        <v>299</v>
      </c>
      <c r="F43" s="214" t="s">
        <v>300</v>
      </c>
      <c r="G43" s="214" t="str">
        <f>IF(codigos[[#This Row],[CODIGO_S]]=codigos[[#This Row],[CODIGO]],"REV","")</f>
        <v/>
      </c>
      <c r="H43" s="214" t="s">
        <v>301</v>
      </c>
      <c r="I43" s="214" t="s">
        <v>36</v>
      </c>
      <c r="J43" s="214" t="s">
        <v>2</v>
      </c>
      <c r="K43" s="214" t="s">
        <v>850</v>
      </c>
      <c r="L43" s="214" t="s">
        <v>2620</v>
      </c>
      <c r="M43" s="216" t="s">
        <v>1792</v>
      </c>
      <c r="N43" s="308" t="s">
        <v>301</v>
      </c>
    </row>
    <row r="44" spans="3:14" hidden="1" x14ac:dyDescent="0.3">
      <c r="C44" s="219" t="s">
        <v>2390</v>
      </c>
      <c r="D44" s="315" t="s">
        <v>2391</v>
      </c>
      <c r="E44" s="217" t="s">
        <v>340</v>
      </c>
      <c r="F44" s="217" t="s">
        <v>341</v>
      </c>
      <c r="G44" s="214" t="str">
        <f>IF(codigos[[#This Row],[CODIGO_S]]=codigos[[#This Row],[CODIGO]],"REV","")</f>
        <v/>
      </c>
      <c r="H44" s="217" t="s">
        <v>342</v>
      </c>
      <c r="I44" s="217" t="s">
        <v>36</v>
      </c>
      <c r="J44" s="217" t="s">
        <v>9</v>
      </c>
      <c r="K44" s="217" t="s">
        <v>862</v>
      </c>
      <c r="L44" s="217" t="s">
        <v>2621</v>
      </c>
      <c r="M44" s="219" t="s">
        <v>2755</v>
      </c>
      <c r="N44" s="308" t="s">
        <v>342</v>
      </c>
    </row>
    <row r="45" spans="3:14" hidden="1" x14ac:dyDescent="0.3">
      <c r="C45" s="219" t="s">
        <v>2394</v>
      </c>
      <c r="D45" s="315" t="s">
        <v>2395</v>
      </c>
      <c r="E45" s="217" t="s">
        <v>347</v>
      </c>
      <c r="F45" s="217" t="s">
        <v>348</v>
      </c>
      <c r="G45" s="214" t="str">
        <f>IF(codigos[[#This Row],[CODIGO_S]]=codigos[[#This Row],[CODIGO]],"REV","")</f>
        <v/>
      </c>
      <c r="H45" s="217" t="s">
        <v>753</v>
      </c>
      <c r="I45" s="217" t="s">
        <v>35</v>
      </c>
      <c r="J45" s="217" t="s">
        <v>7</v>
      </c>
      <c r="K45" s="217" t="s">
        <v>864</v>
      </c>
      <c r="L45" s="217" t="s">
        <v>2622</v>
      </c>
      <c r="M45" s="219" t="s">
        <v>2756</v>
      </c>
      <c r="N45" s="308" t="s">
        <v>753</v>
      </c>
    </row>
    <row r="46" spans="3:14" hidden="1" x14ac:dyDescent="0.3">
      <c r="C46" s="216" t="s">
        <v>2412</v>
      </c>
      <c r="D46" s="315" t="s">
        <v>2413</v>
      </c>
      <c r="E46" s="214" t="s">
        <v>379</v>
      </c>
      <c r="F46" s="214" t="s">
        <v>380</v>
      </c>
      <c r="G46" s="214" t="str">
        <f>IF(codigos[[#This Row],[CODIGO_S]]=codigos[[#This Row],[CODIGO]],"REV","")</f>
        <v/>
      </c>
      <c r="H46" s="214" t="s">
        <v>754</v>
      </c>
      <c r="I46" s="214" t="s">
        <v>35</v>
      </c>
      <c r="J46" s="214" t="s">
        <v>2</v>
      </c>
      <c r="K46" s="214" t="s">
        <v>872</v>
      </c>
      <c r="L46" s="214" t="s">
        <v>2623</v>
      </c>
      <c r="M46" s="216" t="s">
        <v>2757</v>
      </c>
      <c r="N46" s="308" t="s">
        <v>754</v>
      </c>
    </row>
    <row r="47" spans="3:14" hidden="1" x14ac:dyDescent="0.3">
      <c r="C47" s="219" t="s">
        <v>2330</v>
      </c>
      <c r="D47" s="315" t="s">
        <v>2331</v>
      </c>
      <c r="E47" s="217" t="s">
        <v>243</v>
      </c>
      <c r="F47" s="217" t="s">
        <v>244</v>
      </c>
      <c r="G47" s="214" t="str">
        <f>IF(codigos[[#This Row],[CODIGO_S]]=codigos[[#This Row],[CODIGO]],"REV","")</f>
        <v/>
      </c>
      <c r="H47" s="217" t="s">
        <v>245</v>
      </c>
      <c r="I47" s="217" t="s">
        <v>47</v>
      </c>
      <c r="J47" s="217" t="s">
        <v>3</v>
      </c>
      <c r="K47" s="217" t="s">
        <v>836</v>
      </c>
      <c r="L47" s="217" t="s">
        <v>2624</v>
      </c>
      <c r="M47" s="219" t="s">
        <v>2758</v>
      </c>
      <c r="N47" s="308" t="s">
        <v>245</v>
      </c>
    </row>
    <row r="48" spans="3:14" hidden="1" x14ac:dyDescent="0.3">
      <c r="C48" s="219" t="s">
        <v>2318</v>
      </c>
      <c r="D48" s="315" t="s">
        <v>2319</v>
      </c>
      <c r="E48" s="217" t="s">
        <v>222</v>
      </c>
      <c r="F48" s="217" t="s">
        <v>223</v>
      </c>
      <c r="G48" s="214" t="str">
        <f>IF(codigos[[#This Row],[CODIGO_S]]=codigos[[#This Row],[CODIGO]],"REV","")</f>
        <v/>
      </c>
      <c r="H48" s="217" t="s">
        <v>224</v>
      </c>
      <c r="I48" s="217" t="s">
        <v>49</v>
      </c>
      <c r="J48" s="217" t="s">
        <v>4</v>
      </c>
      <c r="K48" s="217" t="s">
        <v>830</v>
      </c>
      <c r="L48" s="217" t="s">
        <v>2625</v>
      </c>
      <c r="M48" s="219" t="s">
        <v>2759</v>
      </c>
      <c r="N48" s="308" t="s">
        <v>224</v>
      </c>
    </row>
    <row r="49" spans="3:14" hidden="1" x14ac:dyDescent="0.3">
      <c r="C49" s="219" t="s">
        <v>2366</v>
      </c>
      <c r="D49" s="315" t="s">
        <v>2367</v>
      </c>
      <c r="E49" s="217" t="s">
        <v>304</v>
      </c>
      <c r="F49" s="217" t="s">
        <v>305</v>
      </c>
      <c r="G49" s="214" t="str">
        <f>IF(codigos[[#This Row],[CODIGO_S]]=codigos[[#This Row],[CODIGO]],"REV","")</f>
        <v/>
      </c>
      <c r="H49" s="217" t="s">
        <v>306</v>
      </c>
      <c r="I49" s="217" t="s">
        <v>49</v>
      </c>
      <c r="J49" s="217" t="s">
        <v>6</v>
      </c>
      <c r="K49" s="217" t="s">
        <v>851</v>
      </c>
      <c r="L49" s="217" t="s">
        <v>2626</v>
      </c>
      <c r="M49" s="219" t="s">
        <v>2760</v>
      </c>
      <c r="N49" s="308" t="s">
        <v>306</v>
      </c>
    </row>
    <row r="50" spans="3:14" hidden="1" x14ac:dyDescent="0.3">
      <c r="C50" s="216" t="s">
        <v>2388</v>
      </c>
      <c r="D50" s="315" t="s">
        <v>2389</v>
      </c>
      <c r="E50" s="214" t="s">
        <v>336</v>
      </c>
      <c r="F50" s="214" t="s">
        <v>337</v>
      </c>
      <c r="G50" s="214" t="str">
        <f>IF(codigos[[#This Row],[CODIGO_S]]=codigos[[#This Row],[CODIGO]],"REV","")</f>
        <v/>
      </c>
      <c r="H50" s="214" t="s">
        <v>338</v>
      </c>
      <c r="I50" s="214" t="s">
        <v>339</v>
      </c>
      <c r="J50" s="214" t="s">
        <v>1</v>
      </c>
      <c r="K50" s="214" t="s">
        <v>861</v>
      </c>
      <c r="L50" s="214" t="s">
        <v>2627</v>
      </c>
      <c r="M50" s="216" t="s">
        <v>2761</v>
      </c>
      <c r="N50" s="308" t="s">
        <v>338</v>
      </c>
    </row>
    <row r="51" spans="3:14" hidden="1" x14ac:dyDescent="0.3">
      <c r="C51" s="216" t="s">
        <v>2336</v>
      </c>
      <c r="D51" s="315" t="s">
        <v>2337</v>
      </c>
      <c r="E51" s="214" t="s">
        <v>255</v>
      </c>
      <c r="F51" s="214" t="s">
        <v>256</v>
      </c>
      <c r="G51" s="214" t="str">
        <f>IF(codigos[[#This Row],[CODIGO_S]]=codigos[[#This Row],[CODIGO]],"REV","")</f>
        <v/>
      </c>
      <c r="H51" s="214" t="s">
        <v>257</v>
      </c>
      <c r="I51" s="214" t="s">
        <v>67</v>
      </c>
      <c r="J51" s="214" t="s">
        <v>3</v>
      </c>
      <c r="K51" s="214" t="s">
        <v>839</v>
      </c>
      <c r="L51" s="214" t="s">
        <v>2628</v>
      </c>
      <c r="M51" s="216" t="s">
        <v>2762</v>
      </c>
      <c r="N51" s="308" t="s">
        <v>257</v>
      </c>
    </row>
    <row r="52" spans="3:14" hidden="1" x14ac:dyDescent="0.3">
      <c r="C52" s="216" t="s">
        <v>2320</v>
      </c>
      <c r="D52" s="315" t="s">
        <v>2321</v>
      </c>
      <c r="E52" s="214" t="s">
        <v>225</v>
      </c>
      <c r="F52" s="214" t="s">
        <v>226</v>
      </c>
      <c r="G52" s="214" t="str">
        <f>IF(codigos[[#This Row],[CODIGO_S]]=codigos[[#This Row],[CODIGO]],"REV","")</f>
        <v/>
      </c>
      <c r="H52" s="214" t="s">
        <v>227</v>
      </c>
      <c r="I52" s="214" t="s">
        <v>46</v>
      </c>
      <c r="J52" s="214" t="s">
        <v>7</v>
      </c>
      <c r="K52" s="214" t="s">
        <v>831</v>
      </c>
      <c r="L52" s="214" t="s">
        <v>2629</v>
      </c>
      <c r="M52" s="216" t="s">
        <v>2763</v>
      </c>
      <c r="N52" s="308" t="s">
        <v>227</v>
      </c>
    </row>
    <row r="53" spans="3:14" hidden="1" x14ac:dyDescent="0.3">
      <c r="C53" s="219" t="s">
        <v>2426</v>
      </c>
      <c r="D53" s="315" t="s">
        <v>2427</v>
      </c>
      <c r="E53" s="217" t="s">
        <v>403</v>
      </c>
      <c r="F53" s="217" t="s">
        <v>404</v>
      </c>
      <c r="G53" s="214" t="str">
        <f>IF(codigos[[#This Row],[CODIGO_S]]=codigos[[#This Row],[CODIGO]],"REV","")</f>
        <v/>
      </c>
      <c r="H53" s="217" t="s">
        <v>1445</v>
      </c>
      <c r="I53" s="217" t="s">
        <v>46</v>
      </c>
      <c r="J53" s="217" t="s">
        <v>3</v>
      </c>
      <c r="K53" s="217" t="s">
        <v>878</v>
      </c>
      <c r="L53" s="217" t="s">
        <v>2630</v>
      </c>
      <c r="M53" s="219" t="s">
        <v>2764</v>
      </c>
      <c r="N53" s="308" t="s">
        <v>1445</v>
      </c>
    </row>
    <row r="54" spans="3:14" hidden="1" x14ac:dyDescent="0.3">
      <c r="C54" s="219" t="s">
        <v>2322</v>
      </c>
      <c r="D54" s="315" t="s">
        <v>2323</v>
      </c>
      <c r="E54" s="217" t="s">
        <v>229</v>
      </c>
      <c r="F54" s="217" t="s">
        <v>230</v>
      </c>
      <c r="G54" s="214" t="str">
        <f>IF(codigos[[#This Row],[CODIGO_S]]=codigos[[#This Row],[CODIGO]],"REV","")</f>
        <v/>
      </c>
      <c r="H54" s="217" t="s">
        <v>231</v>
      </c>
      <c r="I54" s="217" t="s">
        <v>55</v>
      </c>
      <c r="J54" s="217" t="s">
        <v>2</v>
      </c>
      <c r="K54" s="217" t="s">
        <v>832</v>
      </c>
      <c r="L54" s="217" t="s">
        <v>2631</v>
      </c>
      <c r="M54" s="219" t="s">
        <v>2765</v>
      </c>
      <c r="N54" s="308" t="s">
        <v>231</v>
      </c>
    </row>
    <row r="55" spans="3:14" hidden="1" x14ac:dyDescent="0.3">
      <c r="C55" s="219" t="s">
        <v>2350</v>
      </c>
      <c r="D55" s="315" t="s">
        <v>2351</v>
      </c>
      <c r="E55" s="217" t="s">
        <v>274</v>
      </c>
      <c r="F55" s="217" t="s">
        <v>275</v>
      </c>
      <c r="G55" s="214" t="str">
        <f>IF(codigos[[#This Row],[CODIGO_S]]=codigos[[#This Row],[CODIGO]],"REV","")</f>
        <v/>
      </c>
      <c r="H55" s="217" t="s">
        <v>276</v>
      </c>
      <c r="I55" s="217" t="s">
        <v>69</v>
      </c>
      <c r="J55" s="217" t="s">
        <v>1</v>
      </c>
      <c r="K55" s="217" t="s">
        <v>845</v>
      </c>
      <c r="L55" s="217" t="s">
        <v>2632</v>
      </c>
      <c r="M55" s="219" t="s">
        <v>2766</v>
      </c>
      <c r="N55" s="308" t="s">
        <v>276</v>
      </c>
    </row>
    <row r="56" spans="3:14" hidden="1" x14ac:dyDescent="0.3">
      <c r="C56" s="216" t="s">
        <v>2332</v>
      </c>
      <c r="D56" s="315" t="s">
        <v>2333</v>
      </c>
      <c r="E56" s="214" t="s">
        <v>247</v>
      </c>
      <c r="F56" s="214" t="s">
        <v>248</v>
      </c>
      <c r="G56" s="214" t="str">
        <f>IF(codigos[[#This Row],[CODIGO_S]]=codigos[[#This Row],[CODIGO]],"REV","")</f>
        <v/>
      </c>
      <c r="H56" s="214" t="s">
        <v>249</v>
      </c>
      <c r="I56" s="214" t="s">
        <v>174</v>
      </c>
      <c r="J56" s="214" t="s">
        <v>7</v>
      </c>
      <c r="K56" s="214" t="s">
        <v>837</v>
      </c>
      <c r="L56" s="214" t="s">
        <v>2633</v>
      </c>
      <c r="M56" s="216" t="s">
        <v>2767</v>
      </c>
      <c r="N56" s="308" t="s">
        <v>249</v>
      </c>
    </row>
    <row r="57" spans="3:14" hidden="1" x14ac:dyDescent="0.3">
      <c r="C57" s="219" t="s">
        <v>2434</v>
      </c>
      <c r="D57" s="315" t="s">
        <v>2435</v>
      </c>
      <c r="E57" s="217" t="s">
        <v>414</v>
      </c>
      <c r="F57" s="217" t="s">
        <v>415</v>
      </c>
      <c r="G57" s="214" t="str">
        <f>IF(codigos[[#This Row],[CODIGO_S]]=codigos[[#This Row],[CODIGO]],"REV","")</f>
        <v/>
      </c>
      <c r="H57" s="217" t="s">
        <v>416</v>
      </c>
      <c r="I57" s="217" t="s">
        <v>174</v>
      </c>
      <c r="J57" s="217" t="s">
        <v>5</v>
      </c>
      <c r="K57" s="217" t="s">
        <v>882</v>
      </c>
      <c r="L57" s="217" t="s">
        <v>2634</v>
      </c>
      <c r="M57" s="219" t="s">
        <v>2768</v>
      </c>
      <c r="N57" s="308" t="s">
        <v>416</v>
      </c>
    </row>
    <row r="58" spans="3:14" hidden="1" x14ac:dyDescent="0.3">
      <c r="C58" s="219" t="s">
        <v>2358</v>
      </c>
      <c r="D58" s="315" t="s">
        <v>2359</v>
      </c>
      <c r="E58" s="217" t="s">
        <v>291</v>
      </c>
      <c r="F58" s="217" t="s">
        <v>292</v>
      </c>
      <c r="G58" s="214" t="str">
        <f>IF(codigos[[#This Row],[CODIGO_S]]=codigos[[#This Row],[CODIGO]],"REV","")</f>
        <v/>
      </c>
      <c r="H58" s="217" t="s">
        <v>1833</v>
      </c>
      <c r="I58" s="217" t="s">
        <v>62</v>
      </c>
      <c r="J58" s="217" t="s">
        <v>1</v>
      </c>
      <c r="K58" s="217" t="s">
        <v>848</v>
      </c>
      <c r="L58" s="217" t="s">
        <v>2635</v>
      </c>
      <c r="M58" s="219" t="s">
        <v>2769</v>
      </c>
      <c r="N58" s="308" t="s">
        <v>1833</v>
      </c>
    </row>
    <row r="59" spans="3:14" hidden="1" x14ac:dyDescent="0.3">
      <c r="C59" s="216" t="s">
        <v>2500</v>
      </c>
      <c r="D59" s="315" t="s">
        <v>2501</v>
      </c>
      <c r="E59" s="214" t="s">
        <v>526</v>
      </c>
      <c r="F59" s="214" t="s">
        <v>657</v>
      </c>
      <c r="G59" s="214" t="str">
        <f>IF(codigos[[#This Row],[CODIGO_S]]=codigos[[#This Row],[CODIGO]],"REV","")</f>
        <v/>
      </c>
      <c r="H59" s="214" t="s">
        <v>527</v>
      </c>
      <c r="I59" s="214" t="s">
        <v>62</v>
      </c>
      <c r="J59" s="214" t="s">
        <v>2</v>
      </c>
      <c r="K59" s="214" t="s">
        <v>913</v>
      </c>
      <c r="L59" s="214" t="s">
        <v>2636</v>
      </c>
      <c r="M59" s="216" t="s">
        <v>2770</v>
      </c>
      <c r="N59" s="308" t="s">
        <v>527</v>
      </c>
    </row>
    <row r="60" spans="3:14" hidden="1" x14ac:dyDescent="0.3">
      <c r="C60" s="216" t="s">
        <v>2324</v>
      </c>
      <c r="D60" s="315" t="s">
        <v>2325</v>
      </c>
      <c r="E60" s="214" t="s">
        <v>233</v>
      </c>
      <c r="F60" s="214" t="s">
        <v>234</v>
      </c>
      <c r="G60" s="214" t="str">
        <f>IF(codigos[[#This Row],[CODIGO_S]]=codigos[[#This Row],[CODIGO]],"REV","")</f>
        <v/>
      </c>
      <c r="H60" s="214" t="s">
        <v>1447</v>
      </c>
      <c r="I60" s="214" t="s">
        <v>40</v>
      </c>
      <c r="J60" s="214" t="s">
        <v>1</v>
      </c>
      <c r="K60" s="214" t="s">
        <v>833</v>
      </c>
      <c r="L60" s="214" t="s">
        <v>2637</v>
      </c>
      <c r="M60" s="216" t="s">
        <v>2771</v>
      </c>
      <c r="N60" s="308" t="s">
        <v>1447</v>
      </c>
    </row>
    <row r="61" spans="3:14" hidden="1" x14ac:dyDescent="0.3">
      <c r="C61" s="216" t="s">
        <v>2520</v>
      </c>
      <c r="D61" s="315" t="s">
        <v>2521</v>
      </c>
      <c r="E61" s="214" t="s">
        <v>559</v>
      </c>
      <c r="F61" s="214" t="s">
        <v>560</v>
      </c>
      <c r="G61" s="214" t="str">
        <f>IF(codigos[[#This Row],[CODIGO_S]]=codigos[[#This Row],[CODIGO]],"REV","")</f>
        <v/>
      </c>
      <c r="H61" s="214" t="s">
        <v>561</v>
      </c>
      <c r="I61" s="214" t="s">
        <v>377</v>
      </c>
      <c r="J61" s="214" t="s">
        <v>1</v>
      </c>
      <c r="K61" s="214" t="s">
        <v>923</v>
      </c>
      <c r="L61" s="214" t="s">
        <v>2638</v>
      </c>
      <c r="M61" s="216" t="s">
        <v>2772</v>
      </c>
      <c r="N61" s="308" t="s">
        <v>561</v>
      </c>
    </row>
    <row r="62" spans="3:14" hidden="1" x14ac:dyDescent="0.3">
      <c r="C62" s="219" t="s">
        <v>2410</v>
      </c>
      <c r="D62" s="315" t="s">
        <v>2411</v>
      </c>
      <c r="E62" s="217" t="s">
        <v>375</v>
      </c>
      <c r="F62" s="217" t="s">
        <v>376</v>
      </c>
      <c r="G62" s="214" t="str">
        <f>IF(codigos[[#This Row],[CODIGO_S]]=codigos[[#This Row],[CODIGO]],"REV","")</f>
        <v/>
      </c>
      <c r="H62" s="311" t="s">
        <v>2589</v>
      </c>
      <c r="I62" s="217" t="s">
        <v>377</v>
      </c>
      <c r="J62" s="217" t="s">
        <v>4</v>
      </c>
      <c r="K62" s="217" t="s">
        <v>871</v>
      </c>
      <c r="L62" s="217" t="s">
        <v>2639</v>
      </c>
      <c r="M62" s="219" t="s">
        <v>2773</v>
      </c>
      <c r="N62" s="308" t="s">
        <v>2589</v>
      </c>
    </row>
    <row r="63" spans="3:14" hidden="1" x14ac:dyDescent="0.3">
      <c r="C63" s="216" t="s">
        <v>2344</v>
      </c>
      <c r="D63" s="315" t="s">
        <v>2345</v>
      </c>
      <c r="E63" s="214" t="s">
        <v>263</v>
      </c>
      <c r="F63" s="214" t="s">
        <v>264</v>
      </c>
      <c r="G63" s="214" t="str">
        <f>IF(codigos[[#This Row],[CODIGO_S]]=codigos[[#This Row],[CODIGO]],"REV","")</f>
        <v/>
      </c>
      <c r="H63" s="214" t="s">
        <v>265</v>
      </c>
      <c r="I63" s="214" t="s">
        <v>807</v>
      </c>
      <c r="J63" s="214" t="s">
        <v>7</v>
      </c>
      <c r="K63" s="214" t="s">
        <v>843</v>
      </c>
      <c r="L63" s="214" t="s">
        <v>2640</v>
      </c>
      <c r="M63" s="216" t="s">
        <v>2774</v>
      </c>
      <c r="N63" s="308" t="s">
        <v>265</v>
      </c>
    </row>
    <row r="64" spans="3:14" hidden="1" x14ac:dyDescent="0.3">
      <c r="C64" s="216" t="s">
        <v>2348</v>
      </c>
      <c r="D64" s="315" t="s">
        <v>2349</v>
      </c>
      <c r="E64" s="214" t="s">
        <v>271</v>
      </c>
      <c r="F64" s="214" t="s">
        <v>272</v>
      </c>
      <c r="G64" s="214" t="str">
        <f>IF(codigos[[#This Row],[CODIGO_S]]=codigos[[#This Row],[CODIGO]],"REV","")</f>
        <v/>
      </c>
      <c r="H64" s="214" t="s">
        <v>273</v>
      </c>
      <c r="I64" s="214" t="s">
        <v>270</v>
      </c>
      <c r="J64" s="214" t="s">
        <v>5</v>
      </c>
      <c r="K64" s="214" t="s">
        <v>237</v>
      </c>
      <c r="L64" s="214" t="s">
        <v>2326</v>
      </c>
      <c r="M64" s="216" t="s">
        <v>2775</v>
      </c>
      <c r="N64" s="308" t="s">
        <v>273</v>
      </c>
    </row>
    <row r="65" spans="3:14" hidden="1" x14ac:dyDescent="0.3">
      <c r="C65" s="219" t="s">
        <v>2346</v>
      </c>
      <c r="D65" s="315" t="s">
        <v>2347</v>
      </c>
      <c r="E65" s="217" t="s">
        <v>267</v>
      </c>
      <c r="F65" s="217" t="s">
        <v>268</v>
      </c>
      <c r="G65" s="214" t="str">
        <f>IF(codigos[[#This Row],[CODIGO_S]]=codigos[[#This Row],[CODIGO]],"REV","")</f>
        <v/>
      </c>
      <c r="H65" s="217" t="s">
        <v>269</v>
      </c>
      <c r="I65" s="217" t="s">
        <v>270</v>
      </c>
      <c r="J65" s="217" t="s">
        <v>1</v>
      </c>
      <c r="K65" s="217" t="s">
        <v>844</v>
      </c>
      <c r="L65" s="217" t="s">
        <v>2641</v>
      </c>
      <c r="M65" s="219" t="s">
        <v>2776</v>
      </c>
      <c r="N65" s="308" t="s">
        <v>269</v>
      </c>
    </row>
    <row r="66" spans="3:14" hidden="1" x14ac:dyDescent="0.3">
      <c r="C66" s="219" t="s">
        <v>2402</v>
      </c>
      <c r="D66" s="315" t="s">
        <v>2403</v>
      </c>
      <c r="E66" s="217" t="s">
        <v>364</v>
      </c>
      <c r="F66" s="217" t="s">
        <v>365</v>
      </c>
      <c r="G66" s="214" t="str">
        <f>IF(codigos[[#This Row],[CODIGO_S]]=codigos[[#This Row],[CODIGO]],"REV","")</f>
        <v/>
      </c>
      <c r="H66" s="217" t="s">
        <v>366</v>
      </c>
      <c r="I66" s="217" t="s">
        <v>270</v>
      </c>
      <c r="J66" s="217" t="s">
        <v>11</v>
      </c>
      <c r="K66" s="217" t="s">
        <v>868</v>
      </c>
      <c r="L66" s="217" t="s">
        <v>2642</v>
      </c>
      <c r="M66" s="219" t="s">
        <v>2777</v>
      </c>
      <c r="N66" s="308" t="s">
        <v>366</v>
      </c>
    </row>
    <row r="67" spans="3:14" hidden="1" x14ac:dyDescent="0.3">
      <c r="C67" s="216" t="s">
        <v>2428</v>
      </c>
      <c r="D67" s="315" t="s">
        <v>2429</v>
      </c>
      <c r="E67" s="214" t="s">
        <v>405</v>
      </c>
      <c r="F67" s="214" t="s">
        <v>406</v>
      </c>
      <c r="G67" s="214" t="str">
        <f>IF(codigos[[#This Row],[CODIGO_S]]=codigos[[#This Row],[CODIGO]],"REV","")</f>
        <v/>
      </c>
      <c r="H67" s="214" t="s">
        <v>756</v>
      </c>
      <c r="I67" s="214" t="s">
        <v>270</v>
      </c>
      <c r="J67" s="214" t="s">
        <v>3</v>
      </c>
      <c r="K67" s="214" t="s">
        <v>879</v>
      </c>
      <c r="L67" s="214" t="s">
        <v>2643</v>
      </c>
      <c r="M67" s="216" t="s">
        <v>2778</v>
      </c>
      <c r="N67" s="308" t="s">
        <v>756</v>
      </c>
    </row>
    <row r="68" spans="3:14" hidden="1" x14ac:dyDescent="0.3">
      <c r="C68" s="219" t="s">
        <v>2354</v>
      </c>
      <c r="D68" s="315" t="s">
        <v>2355</v>
      </c>
      <c r="E68" s="217" t="s">
        <v>283</v>
      </c>
      <c r="F68" s="217" t="s">
        <v>284</v>
      </c>
      <c r="G68" s="214" t="str">
        <f>IF(codigos[[#This Row],[CODIGO_S]]=codigos[[#This Row],[CODIGO]],"REV","")</f>
        <v/>
      </c>
      <c r="H68" s="217" t="s">
        <v>1448</v>
      </c>
      <c r="I68" s="217" t="s">
        <v>37</v>
      </c>
      <c r="J68" s="217" t="s">
        <v>1</v>
      </c>
      <c r="K68" s="217" t="s">
        <v>846</v>
      </c>
      <c r="L68" s="217" t="s">
        <v>2644</v>
      </c>
      <c r="M68" s="219" t="s">
        <v>2779</v>
      </c>
      <c r="N68" s="308" t="s">
        <v>1448</v>
      </c>
    </row>
    <row r="69" spans="3:14" hidden="1" x14ac:dyDescent="0.3">
      <c r="C69" s="219" t="s">
        <v>2342</v>
      </c>
      <c r="D69" s="315" t="s">
        <v>2343</v>
      </c>
      <c r="E69" s="217" t="s">
        <v>261</v>
      </c>
      <c r="F69" s="217" t="s">
        <v>262</v>
      </c>
      <c r="G69" s="214" t="str">
        <f>IF(codigos[[#This Row],[CODIGO_S]]=codigos[[#This Row],[CODIGO]],"REV","")</f>
        <v/>
      </c>
      <c r="H69" s="217" t="s">
        <v>658</v>
      </c>
      <c r="I69" s="217" t="s">
        <v>37</v>
      </c>
      <c r="J69" s="217" t="s">
        <v>10</v>
      </c>
      <c r="K69" s="217" t="s">
        <v>842</v>
      </c>
      <c r="L69" s="217" t="s">
        <v>2645</v>
      </c>
      <c r="M69" s="219" t="s">
        <v>2780</v>
      </c>
      <c r="N69" s="308" t="s">
        <v>658</v>
      </c>
    </row>
    <row r="70" spans="3:14" hidden="1" x14ac:dyDescent="0.3">
      <c r="C70" s="219" t="s">
        <v>2482</v>
      </c>
      <c r="D70" s="315" t="s">
        <v>2483</v>
      </c>
      <c r="E70" s="217" t="s">
        <v>497</v>
      </c>
      <c r="F70" s="217" t="s">
        <v>498</v>
      </c>
      <c r="G70" s="214" t="str">
        <f>IF(codigos[[#This Row],[CODIGO_S]]=codigos[[#This Row],[CODIGO]],"REV","")</f>
        <v/>
      </c>
      <c r="H70" s="217" t="s">
        <v>1450</v>
      </c>
      <c r="I70" s="217" t="s">
        <v>37</v>
      </c>
      <c r="J70" s="217" t="s">
        <v>4</v>
      </c>
      <c r="K70" s="217" t="s">
        <v>905</v>
      </c>
      <c r="L70" s="217" t="s">
        <v>2646</v>
      </c>
      <c r="M70" s="219" t="s">
        <v>2781</v>
      </c>
      <c r="N70" s="308" t="s">
        <v>1450</v>
      </c>
    </row>
    <row r="71" spans="3:14" hidden="1" x14ac:dyDescent="0.3">
      <c r="C71" s="216" t="s">
        <v>2444</v>
      </c>
      <c r="D71" s="315" t="s">
        <v>2445</v>
      </c>
      <c r="E71" s="214" t="s">
        <v>433</v>
      </c>
      <c r="F71" s="214" t="s">
        <v>434</v>
      </c>
      <c r="G71" s="214" t="str">
        <f>IF(codigos[[#This Row],[CODIGO_S]]=codigos[[#This Row],[CODIGO]],"REV","")</f>
        <v/>
      </c>
      <c r="H71" s="214" t="s">
        <v>435</v>
      </c>
      <c r="I71" s="214" t="s">
        <v>808</v>
      </c>
      <c r="J71" s="214" t="s">
        <v>1</v>
      </c>
      <c r="K71" s="214" t="s">
        <v>887</v>
      </c>
      <c r="L71" s="214" t="s">
        <v>2647</v>
      </c>
      <c r="M71" s="216" t="s">
        <v>2782</v>
      </c>
      <c r="N71" s="308" t="s">
        <v>435</v>
      </c>
    </row>
    <row r="72" spans="3:14" hidden="1" x14ac:dyDescent="0.3">
      <c r="C72" s="216" t="s">
        <v>2404</v>
      </c>
      <c r="D72" s="315" t="s">
        <v>2405</v>
      </c>
      <c r="E72" s="214" t="s">
        <v>367</v>
      </c>
      <c r="F72" s="214" t="s">
        <v>368</v>
      </c>
      <c r="G72" s="214" t="str">
        <f>IF(codigos[[#This Row],[CODIGO_S]]=codigos[[#This Row],[CODIGO]],"REV","")</f>
        <v/>
      </c>
      <c r="H72" s="312" t="s">
        <v>2590</v>
      </c>
      <c r="I72" s="214" t="s">
        <v>66</v>
      </c>
      <c r="J72" s="214" t="s">
        <v>4</v>
      </c>
      <c r="K72" s="214" t="s">
        <v>252</v>
      </c>
      <c r="L72" s="214" t="s">
        <v>2334</v>
      </c>
      <c r="M72" s="216" t="s">
        <v>2783</v>
      </c>
      <c r="N72" s="308" t="s">
        <v>2590</v>
      </c>
    </row>
    <row r="73" spans="3:14" hidden="1" x14ac:dyDescent="0.3">
      <c r="C73" s="219" t="s">
        <v>2422</v>
      </c>
      <c r="D73" s="315" t="s">
        <v>2423</v>
      </c>
      <c r="E73" s="217" t="s">
        <v>396</v>
      </c>
      <c r="F73" s="217" t="s">
        <v>397</v>
      </c>
      <c r="G73" s="214" t="str">
        <f>IF(codigos[[#This Row],[CODIGO_S]]=codigos[[#This Row],[CODIGO]],"REV","")</f>
        <v/>
      </c>
      <c r="H73" s="217" t="s">
        <v>398</v>
      </c>
      <c r="I73" s="217" t="s">
        <v>46</v>
      </c>
      <c r="J73" s="217" t="s">
        <v>7</v>
      </c>
      <c r="K73" s="217" t="s">
        <v>877</v>
      </c>
      <c r="L73" s="217" t="s">
        <v>2648</v>
      </c>
      <c r="M73" s="219" t="s">
        <v>2784</v>
      </c>
      <c r="N73" s="308" t="s">
        <v>398</v>
      </c>
    </row>
    <row r="74" spans="3:14" hidden="1" x14ac:dyDescent="0.3">
      <c r="C74" s="219" t="s">
        <v>2406</v>
      </c>
      <c r="D74" s="315" t="s">
        <v>2407</v>
      </c>
      <c r="E74" s="217" t="s">
        <v>369</v>
      </c>
      <c r="F74" s="217" t="s">
        <v>370</v>
      </c>
      <c r="G74" s="214" t="str">
        <f>IF(codigos[[#This Row],[CODIGO_S]]=codigos[[#This Row],[CODIGO]],"REV","")</f>
        <v/>
      </c>
      <c r="H74" s="217" t="s">
        <v>1643</v>
      </c>
      <c r="I74" s="217" t="s">
        <v>55</v>
      </c>
      <c r="J74" s="217" t="s">
        <v>3</v>
      </c>
      <c r="K74" s="217" t="s">
        <v>869</v>
      </c>
      <c r="L74" s="217" t="s">
        <v>2649</v>
      </c>
      <c r="M74" s="219" t="s">
        <v>2785</v>
      </c>
      <c r="N74" s="308" t="s">
        <v>1643</v>
      </c>
    </row>
    <row r="75" spans="3:14" hidden="1" x14ac:dyDescent="0.3">
      <c r="C75" s="216" t="s">
        <v>2400</v>
      </c>
      <c r="D75" s="315" t="s">
        <v>2401</v>
      </c>
      <c r="E75" s="214" t="s">
        <v>360</v>
      </c>
      <c r="F75" s="214" t="s">
        <v>361</v>
      </c>
      <c r="G75" s="214" t="str">
        <f>IF(codigos[[#This Row],[CODIGO_S]]=codigos[[#This Row],[CODIGO]],"REV","")</f>
        <v/>
      </c>
      <c r="H75" s="214" t="s">
        <v>362</v>
      </c>
      <c r="I75" s="214" t="s">
        <v>36</v>
      </c>
      <c r="J75" s="214" t="s">
        <v>5</v>
      </c>
      <c r="K75" s="214" t="s">
        <v>867</v>
      </c>
      <c r="L75" s="214" t="s">
        <v>2650</v>
      </c>
      <c r="M75" s="216" t="s">
        <v>2786</v>
      </c>
      <c r="N75" s="308" t="s">
        <v>362</v>
      </c>
    </row>
    <row r="76" spans="3:14" hidden="1" x14ac:dyDescent="0.3">
      <c r="C76" s="219" t="s">
        <v>2338</v>
      </c>
      <c r="D76" s="315" t="s">
        <v>2339</v>
      </c>
      <c r="E76" s="217" t="s">
        <v>259</v>
      </c>
      <c r="F76" s="217" t="s">
        <v>260</v>
      </c>
      <c r="G76" s="214" t="str">
        <f>IF(codigos[[#This Row],[CODIGO_S]]=codigos[[#This Row],[CODIGO]],"REV","")</f>
        <v/>
      </c>
      <c r="H76" s="311" t="s">
        <v>2591</v>
      </c>
      <c r="I76" s="217" t="s">
        <v>33</v>
      </c>
      <c r="J76" s="217" t="s">
        <v>1</v>
      </c>
      <c r="K76" s="217" t="s">
        <v>840</v>
      </c>
      <c r="L76" s="217" t="s">
        <v>2651</v>
      </c>
      <c r="M76" s="219" t="s">
        <v>2787</v>
      </c>
      <c r="N76" s="308" t="s">
        <v>2591</v>
      </c>
    </row>
    <row r="77" spans="3:14" hidden="1" x14ac:dyDescent="0.3">
      <c r="C77" s="219" t="s">
        <v>2398</v>
      </c>
      <c r="D77" s="315" t="s">
        <v>2399</v>
      </c>
      <c r="E77" s="217" t="s">
        <v>355</v>
      </c>
      <c r="F77" s="217" t="s">
        <v>356</v>
      </c>
      <c r="G77" s="214" t="str">
        <f>IF(codigos[[#This Row],[CODIGO_S]]=codigos[[#This Row],[CODIGO]],"REV","")</f>
        <v/>
      </c>
      <c r="H77" s="217" t="s">
        <v>357</v>
      </c>
      <c r="I77" s="217" t="s">
        <v>36</v>
      </c>
      <c r="J77" s="217" t="s">
        <v>4</v>
      </c>
      <c r="K77" s="217" t="s">
        <v>866</v>
      </c>
      <c r="L77" s="217" t="s">
        <v>2652</v>
      </c>
      <c r="M77" s="219" t="s">
        <v>2788</v>
      </c>
      <c r="N77" s="308" t="s">
        <v>357</v>
      </c>
    </row>
    <row r="78" spans="3:14" hidden="1" x14ac:dyDescent="0.3">
      <c r="C78" s="219" t="s">
        <v>2374</v>
      </c>
      <c r="D78" s="315" t="s">
        <v>2375</v>
      </c>
      <c r="E78" s="217" t="s">
        <v>316</v>
      </c>
      <c r="F78" s="217" t="s">
        <v>317</v>
      </c>
      <c r="G78" s="214" t="str">
        <f>IF(codigos[[#This Row],[CODIGO_S]]=codigos[[#This Row],[CODIGO]],"REV","")</f>
        <v/>
      </c>
      <c r="H78" s="311" t="s">
        <v>2592</v>
      </c>
      <c r="I78" s="217" t="s">
        <v>49</v>
      </c>
      <c r="J78" s="217" t="s">
        <v>5</v>
      </c>
      <c r="K78" s="217" t="s">
        <v>855</v>
      </c>
      <c r="L78" s="217" t="s">
        <v>2653</v>
      </c>
      <c r="M78" s="219" t="s">
        <v>2789</v>
      </c>
      <c r="N78" s="308" t="s">
        <v>2592</v>
      </c>
    </row>
    <row r="79" spans="3:14" hidden="1" x14ac:dyDescent="0.3">
      <c r="C79" s="216" t="s">
        <v>2384</v>
      </c>
      <c r="D79" s="315" t="s">
        <v>2385</v>
      </c>
      <c r="E79" s="214" t="s">
        <v>330</v>
      </c>
      <c r="F79" s="214" t="s">
        <v>331</v>
      </c>
      <c r="G79" s="214" t="str">
        <f>IF(codigos[[#This Row],[CODIGO_S]]=codigos[[#This Row],[CODIGO]],"REV","")</f>
        <v/>
      </c>
      <c r="H79" s="214" t="s">
        <v>1452</v>
      </c>
      <c r="I79" s="214" t="s">
        <v>807</v>
      </c>
      <c r="J79" s="214" t="s">
        <v>6</v>
      </c>
      <c r="K79" s="214" t="s">
        <v>860</v>
      </c>
      <c r="L79" s="214" t="s">
        <v>2654</v>
      </c>
      <c r="M79" s="216" t="s">
        <v>2790</v>
      </c>
      <c r="N79" s="308" t="s">
        <v>1452</v>
      </c>
    </row>
    <row r="80" spans="3:14" hidden="1" x14ac:dyDescent="0.3">
      <c r="C80" s="216" t="s">
        <v>2352</v>
      </c>
      <c r="D80" s="315" t="s">
        <v>2353</v>
      </c>
      <c r="E80" s="214" t="s">
        <v>280</v>
      </c>
      <c r="F80" s="214" t="s">
        <v>281</v>
      </c>
      <c r="G80" s="214" t="str">
        <f>IF(codigos[[#This Row],[CODIGO_S]]=codigos[[#This Row],[CODIGO]],"REV","")</f>
        <v/>
      </c>
      <c r="H80" s="214" t="s">
        <v>282</v>
      </c>
      <c r="I80" s="214" t="s">
        <v>66</v>
      </c>
      <c r="J80" s="214" t="s">
        <v>1</v>
      </c>
      <c r="K80" s="214" t="s">
        <v>247</v>
      </c>
      <c r="L80" s="214" t="s">
        <v>2332</v>
      </c>
      <c r="M80" s="216" t="s">
        <v>2791</v>
      </c>
      <c r="N80" s="308" t="s">
        <v>282</v>
      </c>
    </row>
    <row r="81" spans="3:14" hidden="1" x14ac:dyDescent="0.3">
      <c r="C81" s="216" t="s">
        <v>2408</v>
      </c>
      <c r="D81" s="315" t="s">
        <v>2409</v>
      </c>
      <c r="E81" s="214" t="s">
        <v>371</v>
      </c>
      <c r="F81" s="214" t="s">
        <v>372</v>
      </c>
      <c r="G81" s="214" t="str">
        <f>IF(codigos[[#This Row],[CODIGO_S]]=codigos[[#This Row],[CODIGO]],"REV","")</f>
        <v/>
      </c>
      <c r="H81" s="214" t="s">
        <v>373</v>
      </c>
      <c r="I81" s="214" t="s">
        <v>67</v>
      </c>
      <c r="J81" s="214" t="s">
        <v>1</v>
      </c>
      <c r="K81" s="214" t="s">
        <v>870</v>
      </c>
      <c r="L81" s="214" t="s">
        <v>2655</v>
      </c>
      <c r="M81" s="216" t="s">
        <v>2792</v>
      </c>
      <c r="N81" s="308" t="s">
        <v>373</v>
      </c>
    </row>
    <row r="82" spans="3:14" hidden="1" x14ac:dyDescent="0.3">
      <c r="C82" s="216" t="s">
        <v>2572</v>
      </c>
      <c r="D82" s="315" t="s">
        <v>2573</v>
      </c>
      <c r="E82" s="214" t="s">
        <v>659</v>
      </c>
      <c r="F82" s="214" t="s">
        <v>648</v>
      </c>
      <c r="G82" s="214" t="str">
        <f>IF(codigos[[#This Row],[CODIGO_S]]=codigos[[#This Row],[CODIGO]],"REV","")</f>
        <v/>
      </c>
      <c r="H82" s="214" t="s">
        <v>1649</v>
      </c>
      <c r="I82" s="214" t="s">
        <v>805</v>
      </c>
      <c r="J82" s="214" t="s">
        <v>1</v>
      </c>
      <c r="K82" s="214" t="s">
        <v>947</v>
      </c>
      <c r="L82" s="214" t="s">
        <v>2656</v>
      </c>
      <c r="M82" s="216" t="s">
        <v>2793</v>
      </c>
      <c r="N82" s="308" t="s">
        <v>1649</v>
      </c>
    </row>
    <row r="83" spans="3:14" hidden="1" x14ac:dyDescent="0.3">
      <c r="C83" s="216" t="s">
        <v>2424</v>
      </c>
      <c r="D83" s="315" t="s">
        <v>2425</v>
      </c>
      <c r="E83" s="214" t="s">
        <v>400</v>
      </c>
      <c r="F83" s="214" t="s">
        <v>401</v>
      </c>
      <c r="G83" s="214" t="str">
        <f>IF(codigos[[#This Row],[CODIGO_S]]=codigos[[#This Row],[CODIGO]],"REV","")</f>
        <v/>
      </c>
      <c r="H83" s="214" t="s">
        <v>755</v>
      </c>
      <c r="I83" s="214" t="s">
        <v>805</v>
      </c>
      <c r="J83" s="214" t="s">
        <v>3</v>
      </c>
      <c r="K83" s="214" t="s">
        <v>206</v>
      </c>
      <c r="L83" s="214" t="s">
        <v>2657</v>
      </c>
      <c r="M83" s="216" t="s">
        <v>2794</v>
      </c>
      <c r="N83" s="308" t="s">
        <v>755</v>
      </c>
    </row>
    <row r="84" spans="3:14" hidden="1" x14ac:dyDescent="0.3">
      <c r="C84" s="219" t="s">
        <v>2418</v>
      </c>
      <c r="D84" s="315" t="s">
        <v>2419</v>
      </c>
      <c r="E84" s="217" t="s">
        <v>391</v>
      </c>
      <c r="F84" s="217" t="s">
        <v>392</v>
      </c>
      <c r="G84" s="214" t="str">
        <f>IF(codigos[[#This Row],[CODIGO_S]]=codigos[[#This Row],[CODIGO]],"REV","")</f>
        <v/>
      </c>
      <c r="H84" s="311" t="s">
        <v>2593</v>
      </c>
      <c r="I84" s="217" t="s">
        <v>33</v>
      </c>
      <c r="J84" s="217" t="s">
        <v>1</v>
      </c>
      <c r="K84" s="217" t="s">
        <v>875</v>
      </c>
      <c r="L84" s="217" t="s">
        <v>2658</v>
      </c>
      <c r="M84" s="219" t="s">
        <v>2795</v>
      </c>
      <c r="N84" s="308" t="s">
        <v>2593</v>
      </c>
    </row>
    <row r="85" spans="3:14" hidden="1" x14ac:dyDescent="0.3">
      <c r="C85" s="219" t="s">
        <v>2462</v>
      </c>
      <c r="D85" s="315" t="s">
        <v>2463</v>
      </c>
      <c r="E85" s="217" t="s">
        <v>465</v>
      </c>
      <c r="F85" s="217" t="s">
        <v>466</v>
      </c>
      <c r="G85" s="214" t="str">
        <f>IF(codigos[[#This Row],[CODIGO_S]]=codigos[[#This Row],[CODIGO]],"REV","")</f>
        <v/>
      </c>
      <c r="H85" s="217" t="s">
        <v>467</v>
      </c>
      <c r="I85" s="217" t="s">
        <v>51</v>
      </c>
      <c r="J85" s="217" t="s">
        <v>5</v>
      </c>
      <c r="K85" s="217" t="s">
        <v>895</v>
      </c>
      <c r="L85" s="217" t="s">
        <v>2659</v>
      </c>
      <c r="M85" s="219" t="s">
        <v>2796</v>
      </c>
      <c r="N85" s="308" t="s">
        <v>467</v>
      </c>
    </row>
    <row r="86" spans="3:14" hidden="1" x14ac:dyDescent="0.3">
      <c r="C86" s="219" t="s">
        <v>2566</v>
      </c>
      <c r="D86" s="315" t="s">
        <v>2567</v>
      </c>
      <c r="E86" s="217" t="s">
        <v>628</v>
      </c>
      <c r="F86" s="217" t="s">
        <v>629</v>
      </c>
      <c r="G86" s="214" t="str">
        <f>IF(codigos[[#This Row],[CODIGO_S]]=codigos[[#This Row],[CODIGO]],"REV","")</f>
        <v/>
      </c>
      <c r="H86" s="217" t="s">
        <v>630</v>
      </c>
      <c r="I86" s="217" t="s">
        <v>51</v>
      </c>
      <c r="J86" s="217" t="s">
        <v>6</v>
      </c>
      <c r="K86" s="217" t="s">
        <v>945</v>
      </c>
      <c r="L86" s="217" t="s">
        <v>2660</v>
      </c>
      <c r="M86" s="219" t="s">
        <v>2797</v>
      </c>
      <c r="N86" s="308" t="s">
        <v>630</v>
      </c>
    </row>
    <row r="87" spans="3:14" hidden="1" x14ac:dyDescent="0.3">
      <c r="C87" s="216" t="s">
        <v>2396</v>
      </c>
      <c r="D87" s="315" t="s">
        <v>2397</v>
      </c>
      <c r="E87" s="214" t="s">
        <v>350</v>
      </c>
      <c r="F87" s="214" t="s">
        <v>351</v>
      </c>
      <c r="G87" s="214" t="str">
        <f>IF(codigos[[#This Row],[CODIGO_S]]=codigos[[#This Row],[CODIGO]],"REV","")</f>
        <v/>
      </c>
      <c r="H87" s="214" t="s">
        <v>352</v>
      </c>
      <c r="I87" s="214" t="s">
        <v>51</v>
      </c>
      <c r="J87" s="214" t="s">
        <v>3</v>
      </c>
      <c r="K87" s="214" t="s">
        <v>865</v>
      </c>
      <c r="L87" s="214" t="s">
        <v>2661</v>
      </c>
      <c r="M87" s="216" t="s">
        <v>2798</v>
      </c>
      <c r="N87" s="308" t="s">
        <v>352</v>
      </c>
    </row>
    <row r="88" spans="3:14" hidden="1" x14ac:dyDescent="0.3">
      <c r="C88" s="219" t="s">
        <v>2562</v>
      </c>
      <c r="D88" s="315" t="s">
        <v>2563</v>
      </c>
      <c r="E88" s="217" t="s">
        <v>619</v>
      </c>
      <c r="F88" s="217" t="s">
        <v>620</v>
      </c>
      <c r="G88" s="214" t="str">
        <f>IF(codigos[[#This Row],[CODIGO_S]]=codigos[[#This Row],[CODIGO]],"REV","")</f>
        <v/>
      </c>
      <c r="H88" s="217" t="s">
        <v>621</v>
      </c>
      <c r="I88" s="217" t="s">
        <v>58</v>
      </c>
      <c r="J88" s="217" t="s">
        <v>7</v>
      </c>
      <c r="K88" s="217" t="s">
        <v>943</v>
      </c>
      <c r="L88" s="217" t="s">
        <v>2662</v>
      </c>
      <c r="M88" s="219" t="s">
        <v>2799</v>
      </c>
      <c r="N88" s="308" t="s">
        <v>621</v>
      </c>
    </row>
    <row r="89" spans="3:14" hidden="1" x14ac:dyDescent="0.3">
      <c r="C89" s="219" t="s">
        <v>2454</v>
      </c>
      <c r="D89" s="315" t="s">
        <v>2455</v>
      </c>
      <c r="E89" s="217" t="s">
        <v>452</v>
      </c>
      <c r="F89" s="217" t="s">
        <v>453</v>
      </c>
      <c r="G89" s="214" t="str">
        <f>IF(codigos[[#This Row],[CODIGO_S]]=codigos[[#This Row],[CODIGO]],"REV","")</f>
        <v/>
      </c>
      <c r="H89" s="217" t="s">
        <v>454</v>
      </c>
      <c r="I89" s="217" t="s">
        <v>47</v>
      </c>
      <c r="J89" s="217" t="s">
        <v>4</v>
      </c>
      <c r="K89" s="217" t="s">
        <v>892</v>
      </c>
      <c r="L89" s="217" t="s">
        <v>2663</v>
      </c>
      <c r="M89" s="219" t="s">
        <v>2800</v>
      </c>
      <c r="N89" s="308" t="s">
        <v>454</v>
      </c>
    </row>
    <row r="90" spans="3:14" hidden="1" x14ac:dyDescent="0.3">
      <c r="C90" s="216" t="s">
        <v>2448</v>
      </c>
      <c r="D90" s="315" t="s">
        <v>2449</v>
      </c>
      <c r="E90" s="214" t="s">
        <v>440</v>
      </c>
      <c r="F90" s="214" t="s">
        <v>441</v>
      </c>
      <c r="G90" s="214" t="str">
        <f>IF(codigos[[#This Row],[CODIGO_S]]=codigos[[#This Row],[CODIGO]],"REV","")</f>
        <v/>
      </c>
      <c r="H90" s="214" t="s">
        <v>442</v>
      </c>
      <c r="I90" s="214" t="s">
        <v>49</v>
      </c>
      <c r="J90" s="214" t="s">
        <v>2</v>
      </c>
      <c r="K90" s="214" t="s">
        <v>889</v>
      </c>
      <c r="L90" s="214" t="s">
        <v>2664</v>
      </c>
      <c r="M90" s="216" t="s">
        <v>2801</v>
      </c>
      <c r="N90" s="308" t="s">
        <v>442</v>
      </c>
    </row>
    <row r="91" spans="3:14" hidden="1" x14ac:dyDescent="0.3">
      <c r="C91" s="219" t="s">
        <v>2498</v>
      </c>
      <c r="D91" s="315" t="s">
        <v>2499</v>
      </c>
      <c r="E91" s="217" t="s">
        <v>523</v>
      </c>
      <c r="F91" s="217" t="s">
        <v>524</v>
      </c>
      <c r="G91" s="214" t="str">
        <f>IF(codigos[[#This Row],[CODIGO_S]]=codigos[[#This Row],[CODIGO]],"REV","")</f>
        <v/>
      </c>
      <c r="H91" s="217" t="s">
        <v>525</v>
      </c>
      <c r="I91" s="217" t="s">
        <v>46</v>
      </c>
      <c r="J91" s="217" t="s">
        <v>5</v>
      </c>
      <c r="K91" s="217" t="s">
        <v>912</v>
      </c>
      <c r="L91" s="217" t="s">
        <v>2665</v>
      </c>
      <c r="M91" s="219" t="s">
        <v>2802</v>
      </c>
      <c r="N91" s="308" t="s">
        <v>525</v>
      </c>
    </row>
    <row r="92" spans="3:14" hidden="1" x14ac:dyDescent="0.3">
      <c r="C92" s="216" t="s">
        <v>2420</v>
      </c>
      <c r="D92" s="315" t="s">
        <v>2421</v>
      </c>
      <c r="E92" s="214" t="s">
        <v>393</v>
      </c>
      <c r="F92" s="214" t="s">
        <v>394</v>
      </c>
      <c r="G92" s="214" t="str">
        <f>IF(codigos[[#This Row],[CODIGO_S]]=codigos[[#This Row],[CODIGO]],"REV","")</f>
        <v/>
      </c>
      <c r="H92" s="312" t="s">
        <v>2594</v>
      </c>
      <c r="I92" s="214" t="s">
        <v>46</v>
      </c>
      <c r="J92" s="214" t="s">
        <v>1</v>
      </c>
      <c r="K92" s="214" t="s">
        <v>876</v>
      </c>
      <c r="L92" s="214" t="s">
        <v>2666</v>
      </c>
      <c r="M92" s="216" t="s">
        <v>2803</v>
      </c>
      <c r="N92" s="308" t="s">
        <v>2594</v>
      </c>
    </row>
    <row r="93" spans="3:14" hidden="1" x14ac:dyDescent="0.3">
      <c r="C93" s="216" t="s">
        <v>2468</v>
      </c>
      <c r="D93" s="315" t="s">
        <v>2469</v>
      </c>
      <c r="E93" s="214" t="s">
        <v>476</v>
      </c>
      <c r="F93" s="214" t="s">
        <v>477</v>
      </c>
      <c r="G93" s="214" t="str">
        <f>IF(codigos[[#This Row],[CODIGO_S]]=codigos[[#This Row],[CODIGO]],"REV","")</f>
        <v/>
      </c>
      <c r="H93" s="214" t="s">
        <v>1455</v>
      </c>
      <c r="I93" s="214" t="s">
        <v>55</v>
      </c>
      <c r="J93" s="214" t="s">
        <v>3</v>
      </c>
      <c r="K93" s="214" t="s">
        <v>898</v>
      </c>
      <c r="L93" s="214" t="s">
        <v>2667</v>
      </c>
      <c r="M93" s="216" t="s">
        <v>2804</v>
      </c>
      <c r="N93" s="308" t="s">
        <v>1455</v>
      </c>
    </row>
    <row r="94" spans="3:14" hidden="1" x14ac:dyDescent="0.3">
      <c r="C94" s="216" t="s">
        <v>2484</v>
      </c>
      <c r="D94" s="315" t="s">
        <v>2485</v>
      </c>
      <c r="E94" s="214" t="s">
        <v>499</v>
      </c>
      <c r="F94" s="214" t="s">
        <v>500</v>
      </c>
      <c r="G94" s="214" t="str">
        <f>IF(codigos[[#This Row],[CODIGO_S]]=codigos[[#This Row],[CODIGO]],"REV","")</f>
        <v/>
      </c>
      <c r="H94" s="312" t="s">
        <v>2595</v>
      </c>
      <c r="I94" s="214" t="s">
        <v>174</v>
      </c>
      <c r="J94" s="214" t="s">
        <v>3</v>
      </c>
      <c r="K94" s="214" t="s">
        <v>906</v>
      </c>
      <c r="L94" s="214" t="s">
        <v>2668</v>
      </c>
      <c r="M94" s="216" t="s">
        <v>2805</v>
      </c>
      <c r="N94" s="308" t="s">
        <v>2595</v>
      </c>
    </row>
    <row r="95" spans="3:14" hidden="1" x14ac:dyDescent="0.3">
      <c r="C95" s="216" t="s">
        <v>2460</v>
      </c>
      <c r="D95" s="315" t="s">
        <v>2461</v>
      </c>
      <c r="E95" s="214" t="s">
        <v>462</v>
      </c>
      <c r="F95" s="214" t="s">
        <v>463</v>
      </c>
      <c r="G95" s="214" t="str">
        <f>IF(codigos[[#This Row],[CODIGO_S]]=codigos[[#This Row],[CODIGO]],"REV","")</f>
        <v/>
      </c>
      <c r="H95" s="214" t="s">
        <v>464</v>
      </c>
      <c r="I95" s="214" t="s">
        <v>62</v>
      </c>
      <c r="J95" s="214" t="s">
        <v>3</v>
      </c>
      <c r="K95" s="214" t="s">
        <v>894</v>
      </c>
      <c r="L95" s="214" t="s">
        <v>2669</v>
      </c>
      <c r="M95" s="216" t="s">
        <v>2806</v>
      </c>
      <c r="N95" s="308" t="s">
        <v>464</v>
      </c>
    </row>
    <row r="96" spans="3:14" hidden="1" x14ac:dyDescent="0.3">
      <c r="C96" s="216" t="s">
        <v>2416</v>
      </c>
      <c r="D96" s="315" t="s">
        <v>2417</v>
      </c>
      <c r="E96" s="214" t="s">
        <v>386</v>
      </c>
      <c r="F96" s="214" t="s">
        <v>387</v>
      </c>
      <c r="G96" s="214" t="str">
        <f>IF(codigos[[#This Row],[CODIGO_S]]=codigos[[#This Row],[CODIGO]],"REV","")</f>
        <v/>
      </c>
      <c r="H96" s="214" t="s">
        <v>388</v>
      </c>
      <c r="I96" s="214" t="s">
        <v>60</v>
      </c>
      <c r="J96" s="214" t="s">
        <v>5</v>
      </c>
      <c r="K96" s="214" t="s">
        <v>874</v>
      </c>
      <c r="L96" s="214" t="s">
        <v>2670</v>
      </c>
      <c r="M96" s="216" t="s">
        <v>2807</v>
      </c>
      <c r="N96" s="308" t="s">
        <v>388</v>
      </c>
    </row>
    <row r="97" spans="3:14" hidden="1" x14ac:dyDescent="0.3">
      <c r="C97" s="219" t="s">
        <v>2430</v>
      </c>
      <c r="D97" s="315" t="s">
        <v>2431</v>
      </c>
      <c r="E97" s="217" t="s">
        <v>407</v>
      </c>
      <c r="F97" s="217" t="s">
        <v>408</v>
      </c>
      <c r="G97" s="214" t="str">
        <f>IF(codigos[[#This Row],[CODIGO_S]]=codigos[[#This Row],[CODIGO]],"REV","")</f>
        <v/>
      </c>
      <c r="H97" s="217" t="s">
        <v>409</v>
      </c>
      <c r="I97" s="217" t="s">
        <v>1469</v>
      </c>
      <c r="J97" s="217" t="s">
        <v>1</v>
      </c>
      <c r="K97" s="217" t="s">
        <v>880</v>
      </c>
      <c r="L97" s="217" t="s">
        <v>2671</v>
      </c>
      <c r="M97" s="219" t="s">
        <v>2808</v>
      </c>
      <c r="N97" s="308" t="s">
        <v>409</v>
      </c>
    </row>
    <row r="98" spans="3:14" hidden="1" x14ac:dyDescent="0.3">
      <c r="C98" s="219" t="s">
        <v>2458</v>
      </c>
      <c r="D98" s="315" t="s">
        <v>2459</v>
      </c>
      <c r="E98" s="220" t="s">
        <v>458</v>
      </c>
      <c r="F98" s="217" t="s">
        <v>459</v>
      </c>
      <c r="G98" s="214" t="str">
        <f>IF(codigos[[#This Row],[CODIGO_S]]=codigos[[#This Row],[CODIGO]],"REV","")</f>
        <v/>
      </c>
      <c r="H98" s="217" t="s">
        <v>460</v>
      </c>
      <c r="I98" s="217" t="s">
        <v>174</v>
      </c>
      <c r="J98" s="217" t="s">
        <v>2</v>
      </c>
      <c r="K98" s="217" t="s">
        <v>229</v>
      </c>
      <c r="L98" s="217" t="s">
        <v>2322</v>
      </c>
      <c r="M98" s="219" t="s">
        <v>2809</v>
      </c>
      <c r="N98" s="308" t="s">
        <v>460</v>
      </c>
    </row>
    <row r="99" spans="3:14" hidden="1" x14ac:dyDescent="0.3">
      <c r="C99" s="216" t="s">
        <v>2452</v>
      </c>
      <c r="D99" s="315" t="s">
        <v>2453</v>
      </c>
      <c r="E99" s="214" t="s">
        <v>448</v>
      </c>
      <c r="F99" s="214" t="s">
        <v>449</v>
      </c>
      <c r="G99" s="214" t="str">
        <f>IF(codigos[[#This Row],[CODIGO_S]]=codigos[[#This Row],[CODIGO]],"REV","")</f>
        <v/>
      </c>
      <c r="H99" s="214" t="s">
        <v>450</v>
      </c>
      <c r="I99" s="214" t="s">
        <v>806</v>
      </c>
      <c r="J99" s="214" t="s">
        <v>5</v>
      </c>
      <c r="K99" s="214" t="s">
        <v>891</v>
      </c>
      <c r="L99" s="214" t="s">
        <v>2672</v>
      </c>
      <c r="M99" s="216" t="s">
        <v>2810</v>
      </c>
      <c r="N99" s="308" t="s">
        <v>450</v>
      </c>
    </row>
    <row r="100" spans="3:14" hidden="1" x14ac:dyDescent="0.3">
      <c r="C100" s="219" t="s">
        <v>2486</v>
      </c>
      <c r="D100" s="315" t="s">
        <v>2487</v>
      </c>
      <c r="E100" s="217" t="s">
        <v>501</v>
      </c>
      <c r="F100" s="217" t="s">
        <v>502</v>
      </c>
      <c r="G100" s="214" t="str">
        <f>IF(codigos[[#This Row],[CODIGO_S]]=codigos[[#This Row],[CODIGO]],"REV","")</f>
        <v/>
      </c>
      <c r="H100" s="217" t="s">
        <v>503</v>
      </c>
      <c r="I100" s="217" t="s">
        <v>270</v>
      </c>
      <c r="J100" s="217" t="s">
        <v>6</v>
      </c>
      <c r="K100" s="217" t="s">
        <v>239</v>
      </c>
      <c r="L100" s="217" t="s">
        <v>2328</v>
      </c>
      <c r="M100" s="219" t="s">
        <v>2811</v>
      </c>
      <c r="N100" s="308" t="s">
        <v>503</v>
      </c>
    </row>
    <row r="101" spans="3:14" hidden="1" x14ac:dyDescent="0.3">
      <c r="C101" s="219" t="s">
        <v>2494</v>
      </c>
      <c r="D101" s="315" t="s">
        <v>2495</v>
      </c>
      <c r="E101" s="217" t="s">
        <v>516</v>
      </c>
      <c r="F101" s="217" t="s">
        <v>1668</v>
      </c>
      <c r="G101" s="214" t="str">
        <f>IF(codigos[[#This Row],[CODIGO_S]]=codigos[[#This Row],[CODIGO]],"REV","")</f>
        <v/>
      </c>
      <c r="H101" s="217" t="s">
        <v>517</v>
      </c>
      <c r="I101" s="217" t="s">
        <v>35</v>
      </c>
      <c r="J101" s="217" t="s">
        <v>6</v>
      </c>
      <c r="K101" s="217" t="s">
        <v>910</v>
      </c>
      <c r="L101" s="217" t="s">
        <v>2673</v>
      </c>
      <c r="M101" s="219" t="s">
        <v>2812</v>
      </c>
      <c r="N101" s="308" t="s">
        <v>517</v>
      </c>
    </row>
    <row r="102" spans="3:14" hidden="1" x14ac:dyDescent="0.3">
      <c r="C102" s="216" t="s">
        <v>2440</v>
      </c>
      <c r="D102" s="315" t="s">
        <v>2441</v>
      </c>
      <c r="E102" s="214" t="s">
        <v>425</v>
      </c>
      <c r="F102" s="214" t="s">
        <v>426</v>
      </c>
      <c r="G102" s="214" t="str">
        <f>IF(codigos[[#This Row],[CODIGO_S]]=codigos[[#This Row],[CODIGO]],"REV","")</f>
        <v/>
      </c>
      <c r="H102" s="214" t="s">
        <v>427</v>
      </c>
      <c r="I102" s="214" t="s">
        <v>67</v>
      </c>
      <c r="J102" s="214" t="s">
        <v>1</v>
      </c>
      <c r="K102" s="214" t="s">
        <v>885</v>
      </c>
      <c r="L102" s="214" t="s">
        <v>2674</v>
      </c>
      <c r="M102" s="216" t="s">
        <v>2813</v>
      </c>
      <c r="N102" s="308" t="s">
        <v>427</v>
      </c>
    </row>
    <row r="103" spans="3:14" hidden="1" x14ac:dyDescent="0.3">
      <c r="C103" s="219" t="s">
        <v>2442</v>
      </c>
      <c r="D103" s="315" t="s">
        <v>2443</v>
      </c>
      <c r="E103" s="217" t="s">
        <v>430</v>
      </c>
      <c r="F103" s="217" t="s">
        <v>431</v>
      </c>
      <c r="G103" s="214" t="str">
        <f>IF(codigos[[#This Row],[CODIGO_S]]=codigos[[#This Row],[CODIGO]],"REV","")</f>
        <v/>
      </c>
      <c r="H103" s="217" t="s">
        <v>432</v>
      </c>
      <c r="I103" s="217" t="s">
        <v>55</v>
      </c>
      <c r="J103" s="217" t="s">
        <v>3</v>
      </c>
      <c r="K103" s="217" t="s">
        <v>886</v>
      </c>
      <c r="L103" s="217" t="s">
        <v>2675</v>
      </c>
      <c r="M103" s="219" t="s">
        <v>2814</v>
      </c>
      <c r="N103" s="308" t="s">
        <v>432</v>
      </c>
    </row>
    <row r="104" spans="3:14" hidden="1" x14ac:dyDescent="0.3">
      <c r="C104" s="219" t="s">
        <v>2438</v>
      </c>
      <c r="D104" s="315" t="s">
        <v>2439</v>
      </c>
      <c r="E104" s="217" t="s">
        <v>421</v>
      </c>
      <c r="F104" s="217" t="s">
        <v>422</v>
      </c>
      <c r="G104" s="214" t="str">
        <f>IF(codigos[[#This Row],[CODIGO_S]]=codigos[[#This Row],[CODIGO]],"REV","")</f>
        <v/>
      </c>
      <c r="H104" s="217" t="s">
        <v>423</v>
      </c>
      <c r="I104" s="217" t="s">
        <v>67</v>
      </c>
      <c r="J104" s="217" t="s">
        <v>1</v>
      </c>
      <c r="K104" s="217" t="s">
        <v>884</v>
      </c>
      <c r="L104" s="217" t="s">
        <v>2676</v>
      </c>
      <c r="M104" s="219" t="s">
        <v>2815</v>
      </c>
      <c r="N104" s="308" t="s">
        <v>423</v>
      </c>
    </row>
    <row r="105" spans="3:14" hidden="1" x14ac:dyDescent="0.3">
      <c r="C105" s="216" t="s">
        <v>2472</v>
      </c>
      <c r="D105" s="315" t="s">
        <v>2473</v>
      </c>
      <c r="E105" s="214" t="s">
        <v>482</v>
      </c>
      <c r="F105" s="214" t="s">
        <v>483</v>
      </c>
      <c r="G105" s="214" t="str">
        <f>IF(codigos[[#This Row],[CODIGO_S]]=codigos[[#This Row],[CODIGO]],"REV","")</f>
        <v/>
      </c>
      <c r="H105" s="214" t="s">
        <v>484</v>
      </c>
      <c r="I105" s="214" t="s">
        <v>47</v>
      </c>
      <c r="J105" s="214" t="s">
        <v>2</v>
      </c>
      <c r="K105" s="214" t="s">
        <v>900</v>
      </c>
      <c r="L105" s="214" t="s">
        <v>2677</v>
      </c>
      <c r="M105" s="216" t="s">
        <v>2816</v>
      </c>
      <c r="N105" s="308" t="s">
        <v>484</v>
      </c>
    </row>
    <row r="106" spans="3:14" hidden="1" x14ac:dyDescent="0.3">
      <c r="C106" s="216" t="s">
        <v>2456</v>
      </c>
      <c r="D106" s="315" t="s">
        <v>2457</v>
      </c>
      <c r="E106" s="214" t="s">
        <v>455</v>
      </c>
      <c r="F106" s="214" t="s">
        <v>456</v>
      </c>
      <c r="G106" s="214" t="str">
        <f>IF(codigos[[#This Row],[CODIGO_S]]=codigos[[#This Row],[CODIGO]],"REV","")</f>
        <v/>
      </c>
      <c r="H106" s="214" t="s">
        <v>457</v>
      </c>
      <c r="I106" s="214" t="s">
        <v>51</v>
      </c>
      <c r="J106" s="214" t="s">
        <v>5</v>
      </c>
      <c r="K106" s="214" t="s">
        <v>893</v>
      </c>
      <c r="L106" s="214" t="s">
        <v>2678</v>
      </c>
      <c r="M106" s="216" t="s">
        <v>2817</v>
      </c>
      <c r="N106" s="308" t="s">
        <v>457</v>
      </c>
    </row>
    <row r="107" spans="3:14" hidden="1" x14ac:dyDescent="0.3">
      <c r="C107" s="219" t="s">
        <v>2450</v>
      </c>
      <c r="D107" s="315" t="s">
        <v>2451</v>
      </c>
      <c r="E107" s="217" t="s">
        <v>443</v>
      </c>
      <c r="F107" s="217" t="s">
        <v>444</v>
      </c>
      <c r="G107" s="214" t="str">
        <f>IF(codigos[[#This Row],[CODIGO_S]]=codigos[[#This Row],[CODIGO]],"REV","")</f>
        <v/>
      </c>
      <c r="H107" s="217" t="s">
        <v>445</v>
      </c>
      <c r="I107" s="217" t="s">
        <v>60</v>
      </c>
      <c r="J107" s="217" t="s">
        <v>2</v>
      </c>
      <c r="K107" s="217" t="s">
        <v>890</v>
      </c>
      <c r="L107" s="217" t="s">
        <v>2679</v>
      </c>
      <c r="M107" s="219" t="s">
        <v>2818</v>
      </c>
      <c r="N107" s="308" t="s">
        <v>445</v>
      </c>
    </row>
    <row r="108" spans="3:14" hidden="1" x14ac:dyDescent="0.3">
      <c r="C108" s="219" t="s">
        <v>2446</v>
      </c>
      <c r="D108" s="315" t="s">
        <v>2447</v>
      </c>
      <c r="E108" s="217" t="s">
        <v>437</v>
      </c>
      <c r="F108" s="217" t="s">
        <v>438</v>
      </c>
      <c r="G108" s="214" t="str">
        <f>IF(codigos[[#This Row],[CODIGO_S]]=codigos[[#This Row],[CODIGO]],"REV","")</f>
        <v/>
      </c>
      <c r="H108" s="217" t="s">
        <v>439</v>
      </c>
      <c r="I108" s="217" t="s">
        <v>49</v>
      </c>
      <c r="J108" s="217" t="s">
        <v>7</v>
      </c>
      <c r="K108" s="217" t="s">
        <v>888</v>
      </c>
      <c r="L108" s="217" t="s">
        <v>2680</v>
      </c>
      <c r="M108" s="219" t="s">
        <v>2819</v>
      </c>
      <c r="N108" s="308" t="s">
        <v>439</v>
      </c>
    </row>
    <row r="109" spans="3:14" hidden="1" x14ac:dyDescent="0.3">
      <c r="C109" s="216" t="s">
        <v>2436</v>
      </c>
      <c r="D109" s="315" t="s">
        <v>2437</v>
      </c>
      <c r="E109" s="214" t="s">
        <v>419</v>
      </c>
      <c r="F109" s="214" t="s">
        <v>420</v>
      </c>
      <c r="G109" s="214" t="str">
        <f>IF(codigos[[#This Row],[CODIGO_S]]=codigos[[#This Row],[CODIGO]],"REV","")</f>
        <v/>
      </c>
      <c r="H109" s="214" t="s">
        <v>757</v>
      </c>
      <c r="I109" s="214" t="s">
        <v>270</v>
      </c>
      <c r="J109" s="214" t="s">
        <v>4</v>
      </c>
      <c r="K109" s="214" t="s">
        <v>883</v>
      </c>
      <c r="L109" s="214" t="s">
        <v>2681</v>
      </c>
      <c r="M109" s="216" t="s">
        <v>2820</v>
      </c>
      <c r="N109" s="308" t="s">
        <v>757</v>
      </c>
    </row>
    <row r="110" spans="3:14" hidden="1" x14ac:dyDescent="0.3">
      <c r="C110" s="219" t="s">
        <v>2470</v>
      </c>
      <c r="D110" s="315" t="s">
        <v>2471</v>
      </c>
      <c r="E110" s="217" t="s">
        <v>478</v>
      </c>
      <c r="F110" s="217" t="s">
        <v>479</v>
      </c>
      <c r="G110" s="214" t="str">
        <f>IF(codigos[[#This Row],[CODIGO_S]]=codigos[[#This Row],[CODIGO]],"REV","")</f>
        <v/>
      </c>
      <c r="H110" s="217" t="s">
        <v>480</v>
      </c>
      <c r="I110" s="217" t="s">
        <v>69</v>
      </c>
      <c r="J110" s="217" t="s">
        <v>3</v>
      </c>
      <c r="K110" s="217" t="s">
        <v>899</v>
      </c>
      <c r="L110" s="217" t="s">
        <v>2682</v>
      </c>
      <c r="M110" s="219" t="s">
        <v>2821</v>
      </c>
      <c r="N110" s="308" t="s">
        <v>480</v>
      </c>
    </row>
    <row r="111" spans="3:14" hidden="1" x14ac:dyDescent="0.3">
      <c r="C111" s="216" t="s">
        <v>2476</v>
      </c>
      <c r="D111" s="315" t="s">
        <v>2477</v>
      </c>
      <c r="E111" s="214" t="s">
        <v>489</v>
      </c>
      <c r="F111" s="214" t="s">
        <v>490</v>
      </c>
      <c r="G111" s="214" t="str">
        <f>IF(codigos[[#This Row],[CODIGO_S]]=codigos[[#This Row],[CODIGO]],"REV","")</f>
        <v/>
      </c>
      <c r="H111" s="214" t="s">
        <v>491</v>
      </c>
      <c r="I111" s="214" t="s">
        <v>33</v>
      </c>
      <c r="J111" s="214" t="s">
        <v>2</v>
      </c>
      <c r="K111" s="214" t="s">
        <v>902</v>
      </c>
      <c r="L111" s="214" t="s">
        <v>2683</v>
      </c>
      <c r="M111" s="216" t="s">
        <v>2822</v>
      </c>
      <c r="N111" s="308" t="s">
        <v>491</v>
      </c>
    </row>
    <row r="112" spans="3:14" hidden="1" x14ac:dyDescent="0.3">
      <c r="C112" s="216" t="s">
        <v>2496</v>
      </c>
      <c r="D112" s="315" t="s">
        <v>2497</v>
      </c>
      <c r="E112" s="214" t="s">
        <v>518</v>
      </c>
      <c r="F112" s="214" t="s">
        <v>519</v>
      </c>
      <c r="G112" s="214" t="str">
        <f>IF(codigos[[#This Row],[CODIGO_S]]=codigos[[#This Row],[CODIGO]],"REV","")</f>
        <v/>
      </c>
      <c r="H112" s="214" t="s">
        <v>520</v>
      </c>
      <c r="I112" s="214" t="s">
        <v>55</v>
      </c>
      <c r="J112" s="214" t="s">
        <v>1</v>
      </c>
      <c r="K112" s="214" t="s">
        <v>911</v>
      </c>
      <c r="L112" s="214" t="s">
        <v>2684</v>
      </c>
      <c r="M112" s="216" t="s">
        <v>2823</v>
      </c>
      <c r="N112" s="308" t="s">
        <v>520</v>
      </c>
    </row>
    <row r="113" spans="3:14" hidden="1" x14ac:dyDescent="0.3">
      <c r="C113" s="216" t="s">
        <v>2492</v>
      </c>
      <c r="D113" s="315" t="s">
        <v>2493</v>
      </c>
      <c r="E113" s="214" t="s">
        <v>513</v>
      </c>
      <c r="F113" s="214" t="s">
        <v>514</v>
      </c>
      <c r="G113" s="214" t="str">
        <f>IF(codigos[[#This Row],[CODIGO_S]]=codigos[[#This Row],[CODIGO]],"REV","")</f>
        <v/>
      </c>
      <c r="H113" s="214" t="s">
        <v>515</v>
      </c>
      <c r="I113" s="214" t="s">
        <v>40</v>
      </c>
      <c r="J113" s="214" t="s">
        <v>4</v>
      </c>
      <c r="K113" s="214" t="s">
        <v>909</v>
      </c>
      <c r="L113" s="214" t="s">
        <v>2685</v>
      </c>
      <c r="M113" s="216" t="s">
        <v>2824</v>
      </c>
      <c r="N113" s="308" t="s">
        <v>515</v>
      </c>
    </row>
    <row r="114" spans="3:14" hidden="1" x14ac:dyDescent="0.3">
      <c r="C114" s="219" t="s">
        <v>2490</v>
      </c>
      <c r="D114" s="315" t="s">
        <v>2491</v>
      </c>
      <c r="E114" s="217" t="s">
        <v>510</v>
      </c>
      <c r="F114" s="217" t="s">
        <v>511</v>
      </c>
      <c r="G114" s="214" t="str">
        <f>IF(codigos[[#This Row],[CODIGO_S]]=codigos[[#This Row],[CODIGO]],"REV","")</f>
        <v/>
      </c>
      <c r="H114" s="217" t="s">
        <v>512</v>
      </c>
      <c r="I114" s="217" t="s">
        <v>1469</v>
      </c>
      <c r="J114" s="217" t="s">
        <v>5</v>
      </c>
      <c r="K114" s="217" t="s">
        <v>908</v>
      </c>
      <c r="L114" s="217" t="s">
        <v>2686</v>
      </c>
      <c r="M114" s="219" t="s">
        <v>2825</v>
      </c>
      <c r="N114" s="308" t="s">
        <v>512</v>
      </c>
    </row>
    <row r="115" spans="3:14" hidden="1" x14ac:dyDescent="0.3">
      <c r="C115" s="216" t="s">
        <v>2488</v>
      </c>
      <c r="D115" s="315" t="s">
        <v>2489</v>
      </c>
      <c r="E115" s="214" t="s">
        <v>504</v>
      </c>
      <c r="F115" s="214" t="s">
        <v>505</v>
      </c>
      <c r="G115" s="214" t="str">
        <f>IF(codigos[[#This Row],[CODIGO_S]]=codigos[[#This Row],[CODIGO]],"REV","")</f>
        <v/>
      </c>
      <c r="H115" s="214" t="s">
        <v>506</v>
      </c>
      <c r="I115" s="214" t="s">
        <v>47</v>
      </c>
      <c r="J115" s="214" t="s">
        <v>1</v>
      </c>
      <c r="K115" s="214" t="s">
        <v>907</v>
      </c>
      <c r="L115" s="214" t="s">
        <v>2687</v>
      </c>
      <c r="M115" s="216" t="s">
        <v>2826</v>
      </c>
      <c r="N115" s="308" t="s">
        <v>506</v>
      </c>
    </row>
    <row r="116" spans="3:14" hidden="1" x14ac:dyDescent="0.3">
      <c r="C116" s="219" t="s">
        <v>2474</v>
      </c>
      <c r="D116" s="315" t="s">
        <v>2475</v>
      </c>
      <c r="E116" s="217" t="s">
        <v>485</v>
      </c>
      <c r="F116" s="217" t="s">
        <v>486</v>
      </c>
      <c r="G116" s="214" t="str">
        <f>IF(codigos[[#This Row],[CODIGO_S]]=codigos[[#This Row],[CODIGO]],"REV","")</f>
        <v/>
      </c>
      <c r="H116" s="217" t="s">
        <v>487</v>
      </c>
      <c r="I116" s="217" t="s">
        <v>49</v>
      </c>
      <c r="J116" s="217" t="s">
        <v>4</v>
      </c>
      <c r="K116" s="217" t="s">
        <v>901</v>
      </c>
      <c r="L116" s="217" t="s">
        <v>2688</v>
      </c>
      <c r="M116" s="219" t="s">
        <v>2827</v>
      </c>
      <c r="N116" s="308" t="s">
        <v>487</v>
      </c>
    </row>
    <row r="117" spans="3:14" hidden="1" x14ac:dyDescent="0.3">
      <c r="C117" s="219" t="s">
        <v>2478</v>
      </c>
      <c r="D117" s="315" t="s">
        <v>2479</v>
      </c>
      <c r="E117" s="217" t="s">
        <v>492</v>
      </c>
      <c r="F117" s="217" t="s">
        <v>493</v>
      </c>
      <c r="G117" s="214" t="str">
        <f>IF(codigos[[#This Row],[CODIGO_S]]=codigos[[#This Row],[CODIGO]],"REV","")</f>
        <v/>
      </c>
      <c r="H117" s="217" t="s">
        <v>494</v>
      </c>
      <c r="I117" s="217" t="s">
        <v>44</v>
      </c>
      <c r="J117" s="217" t="s">
        <v>3</v>
      </c>
      <c r="K117" s="217" t="s">
        <v>903</v>
      </c>
      <c r="L117" s="217" t="s">
        <v>2689</v>
      </c>
      <c r="M117" s="219" t="s">
        <v>2828</v>
      </c>
      <c r="N117" s="308" t="s">
        <v>494</v>
      </c>
    </row>
    <row r="118" spans="3:14" hidden="1" x14ac:dyDescent="0.3">
      <c r="C118" s="216" t="s">
        <v>2540</v>
      </c>
      <c r="D118" s="315" t="s">
        <v>2541</v>
      </c>
      <c r="E118" s="214" t="s">
        <v>587</v>
      </c>
      <c r="F118" s="214" t="s">
        <v>588</v>
      </c>
      <c r="G118" s="214" t="str">
        <f>IF(codigos[[#This Row],[CODIGO_S]]=codigos[[#This Row],[CODIGO]],"REV","")</f>
        <v/>
      </c>
      <c r="H118" s="214" t="s">
        <v>589</v>
      </c>
      <c r="I118" s="222" t="s">
        <v>1469</v>
      </c>
      <c r="J118" s="222" t="s">
        <v>10</v>
      </c>
      <c r="K118" s="214" t="s">
        <v>933</v>
      </c>
      <c r="L118" s="214" t="s">
        <v>2690</v>
      </c>
      <c r="M118" s="216" t="s">
        <v>2829</v>
      </c>
      <c r="N118" s="308" t="s">
        <v>589</v>
      </c>
    </row>
    <row r="119" spans="3:14" hidden="1" x14ac:dyDescent="0.3">
      <c r="C119" s="219" t="s">
        <v>2522</v>
      </c>
      <c r="D119" s="315" t="s">
        <v>2523</v>
      </c>
      <c r="E119" s="217" t="s">
        <v>562</v>
      </c>
      <c r="F119" s="217" t="s">
        <v>563</v>
      </c>
      <c r="G119" s="214" t="str">
        <f>IF(codigos[[#This Row],[CODIGO_S]]=codigos[[#This Row],[CODIGO]],"REV","")</f>
        <v/>
      </c>
      <c r="H119" s="217" t="s">
        <v>660</v>
      </c>
      <c r="I119" s="217" t="s">
        <v>40</v>
      </c>
      <c r="J119" s="217" t="s">
        <v>3</v>
      </c>
      <c r="K119" s="217" t="s">
        <v>924</v>
      </c>
      <c r="L119" s="217" t="s">
        <v>2691</v>
      </c>
      <c r="M119" s="219" t="s">
        <v>2830</v>
      </c>
      <c r="N119" s="308" t="s">
        <v>660</v>
      </c>
    </row>
    <row r="120" spans="3:14" hidden="1" x14ac:dyDescent="0.3">
      <c r="C120" s="219" t="s">
        <v>2466</v>
      </c>
      <c r="D120" s="315" t="s">
        <v>2467</v>
      </c>
      <c r="E120" s="217" t="s">
        <v>471</v>
      </c>
      <c r="F120" s="217" t="s">
        <v>472</v>
      </c>
      <c r="G120" s="214" t="str">
        <f>IF(codigos[[#This Row],[CODIGO_S]]=codigos[[#This Row],[CODIGO]],"REV","")</f>
        <v/>
      </c>
      <c r="H120" s="217" t="s">
        <v>473</v>
      </c>
      <c r="I120" s="217" t="s">
        <v>60</v>
      </c>
      <c r="J120" s="217" t="s">
        <v>1</v>
      </c>
      <c r="K120" s="217" t="s">
        <v>897</v>
      </c>
      <c r="L120" s="217" t="s">
        <v>2692</v>
      </c>
      <c r="M120" s="219" t="s">
        <v>2831</v>
      </c>
      <c r="N120" s="308" t="s">
        <v>473</v>
      </c>
    </row>
    <row r="121" spans="3:14" hidden="1" x14ac:dyDescent="0.3">
      <c r="C121" s="216" t="s">
        <v>2512</v>
      </c>
      <c r="D121" s="315" t="s">
        <v>2513</v>
      </c>
      <c r="E121" s="214" t="s">
        <v>547</v>
      </c>
      <c r="F121" s="214" t="s">
        <v>548</v>
      </c>
      <c r="G121" s="214" t="str">
        <f>IF(codigos[[#This Row],[CODIGO_S]]=codigos[[#This Row],[CODIGO]],"REV","")</f>
        <v/>
      </c>
      <c r="H121" s="214" t="s">
        <v>549</v>
      </c>
      <c r="I121" s="214" t="s">
        <v>47</v>
      </c>
      <c r="J121" s="214" t="s">
        <v>6</v>
      </c>
      <c r="K121" s="214" t="s">
        <v>919</v>
      </c>
      <c r="L121" s="214" t="s">
        <v>2693</v>
      </c>
      <c r="M121" s="216" t="s">
        <v>2832</v>
      </c>
      <c r="N121" s="308" t="s">
        <v>549</v>
      </c>
    </row>
    <row r="122" spans="3:14" hidden="1" x14ac:dyDescent="0.3">
      <c r="C122" s="219" t="s">
        <v>2534</v>
      </c>
      <c r="D122" s="315" t="s">
        <v>2535</v>
      </c>
      <c r="E122" s="217" t="s">
        <v>580</v>
      </c>
      <c r="F122" s="217" t="s">
        <v>581</v>
      </c>
      <c r="G122" s="214" t="str">
        <f>IF(codigos[[#This Row],[CODIGO_S]]=codigos[[#This Row],[CODIGO]],"REV","")</f>
        <v/>
      </c>
      <c r="H122" s="217" t="s">
        <v>582</v>
      </c>
      <c r="I122" s="217" t="s">
        <v>47</v>
      </c>
      <c r="J122" s="217" t="s">
        <v>9</v>
      </c>
      <c r="K122" s="217" t="s">
        <v>930</v>
      </c>
      <c r="L122" s="217" t="s">
        <v>2694</v>
      </c>
      <c r="M122" s="219" t="s">
        <v>2833</v>
      </c>
      <c r="N122" s="308" t="s">
        <v>582</v>
      </c>
    </row>
    <row r="123" spans="3:14" hidden="1" x14ac:dyDescent="0.3">
      <c r="C123" s="216" t="s">
        <v>2508</v>
      </c>
      <c r="D123" s="315" t="s">
        <v>2509</v>
      </c>
      <c r="E123" s="214" t="s">
        <v>541</v>
      </c>
      <c r="F123" s="214" t="s">
        <v>542</v>
      </c>
      <c r="G123" s="214" t="str">
        <f>IF(codigos[[#This Row],[CODIGO_S]]=codigos[[#This Row],[CODIGO]],"REV","")</f>
        <v/>
      </c>
      <c r="H123" s="214" t="s">
        <v>543</v>
      </c>
      <c r="I123" s="214" t="s">
        <v>270</v>
      </c>
      <c r="J123" s="214" t="s">
        <v>10</v>
      </c>
      <c r="K123" s="214" t="s">
        <v>917</v>
      </c>
      <c r="L123" s="214" t="s">
        <v>2695</v>
      </c>
      <c r="M123" s="216" t="s">
        <v>2834</v>
      </c>
      <c r="N123" s="308" t="s">
        <v>543</v>
      </c>
    </row>
    <row r="124" spans="3:14" hidden="1" x14ac:dyDescent="0.3">
      <c r="C124" s="219" t="s">
        <v>2510</v>
      </c>
      <c r="D124" s="315" t="s">
        <v>2511</v>
      </c>
      <c r="E124" s="217" t="s">
        <v>544</v>
      </c>
      <c r="F124" s="217" t="s">
        <v>545</v>
      </c>
      <c r="G124" s="214" t="str">
        <f>IF(codigos[[#This Row],[CODIGO_S]]=codigos[[#This Row],[CODIGO]],"REV","")</f>
        <v/>
      </c>
      <c r="H124" s="311" t="s">
        <v>2596</v>
      </c>
      <c r="I124" s="217" t="s">
        <v>35</v>
      </c>
      <c r="J124" s="217" t="s">
        <v>10</v>
      </c>
      <c r="K124" s="217" t="s">
        <v>918</v>
      </c>
      <c r="L124" s="217" t="s">
        <v>2696</v>
      </c>
      <c r="M124" s="219" t="s">
        <v>2835</v>
      </c>
      <c r="N124" s="308" t="s">
        <v>2596</v>
      </c>
    </row>
    <row r="125" spans="3:14" hidden="1" x14ac:dyDescent="0.3">
      <c r="C125" s="219" t="s">
        <v>2506</v>
      </c>
      <c r="D125" s="315" t="s">
        <v>2507</v>
      </c>
      <c r="E125" s="217" t="s">
        <v>538</v>
      </c>
      <c r="F125" s="217" t="s">
        <v>539</v>
      </c>
      <c r="G125" s="214" t="str">
        <f>IF(codigos[[#This Row],[CODIGO_S]]=codigos[[#This Row],[CODIGO]],"REV","")</f>
        <v/>
      </c>
      <c r="H125" s="217" t="s">
        <v>540</v>
      </c>
      <c r="I125" s="217" t="s">
        <v>36</v>
      </c>
      <c r="J125" s="217" t="s">
        <v>3</v>
      </c>
      <c r="K125" s="217" t="s">
        <v>916</v>
      </c>
      <c r="L125" s="217" t="s">
        <v>2697</v>
      </c>
      <c r="M125" s="219" t="s">
        <v>2836</v>
      </c>
      <c r="N125" s="308" t="s">
        <v>540</v>
      </c>
    </row>
    <row r="126" spans="3:14" hidden="1" x14ac:dyDescent="0.3">
      <c r="C126" s="219" t="s">
        <v>2502</v>
      </c>
      <c r="D126" s="315" t="s">
        <v>2503</v>
      </c>
      <c r="E126" s="217" t="s">
        <v>530</v>
      </c>
      <c r="F126" s="217" t="s">
        <v>531</v>
      </c>
      <c r="G126" s="214" t="str">
        <f>IF(codigos[[#This Row],[CODIGO_S]]=codigos[[#This Row],[CODIGO]],"REV","")</f>
        <v/>
      </c>
      <c r="H126" s="217" t="s">
        <v>532</v>
      </c>
      <c r="I126" s="217" t="s">
        <v>35</v>
      </c>
      <c r="J126" s="217" t="s">
        <v>4</v>
      </c>
      <c r="K126" s="217" t="s">
        <v>914</v>
      </c>
      <c r="L126" s="217" t="s">
        <v>2698</v>
      </c>
      <c r="M126" s="219" t="s">
        <v>2837</v>
      </c>
      <c r="N126" s="308" t="s">
        <v>532</v>
      </c>
    </row>
    <row r="127" spans="3:14" hidden="1" x14ac:dyDescent="0.3">
      <c r="C127" s="216" t="s">
        <v>2480</v>
      </c>
      <c r="D127" s="315" t="s">
        <v>2481</v>
      </c>
      <c r="E127" s="214" t="s">
        <v>495</v>
      </c>
      <c r="F127" s="214" t="s">
        <v>496</v>
      </c>
      <c r="G127" s="214" t="str">
        <f>IF(codigos[[#This Row],[CODIGO_S]]=codigos[[#This Row],[CODIGO]],"REV","")</f>
        <v/>
      </c>
      <c r="H127" s="214" t="s">
        <v>1468</v>
      </c>
      <c r="I127" s="214" t="s">
        <v>46</v>
      </c>
      <c r="J127" s="214" t="s">
        <v>7</v>
      </c>
      <c r="K127" s="214" t="s">
        <v>904</v>
      </c>
      <c r="L127" s="214" t="s">
        <v>2699</v>
      </c>
      <c r="M127" s="216" t="s">
        <v>2838</v>
      </c>
      <c r="N127" s="313" t="s">
        <v>1468</v>
      </c>
    </row>
    <row r="128" spans="3:14" hidden="1" x14ac:dyDescent="0.3">
      <c r="C128" s="219" t="s">
        <v>2514</v>
      </c>
      <c r="D128" s="315" t="s">
        <v>2515</v>
      </c>
      <c r="E128" s="220" t="s">
        <v>550</v>
      </c>
      <c r="F128" s="217" t="s">
        <v>551</v>
      </c>
      <c r="G128" s="214" t="str">
        <f>IF(codigos[[#This Row],[CODIGO_S]]=codigos[[#This Row],[CODIGO]],"REV","")</f>
        <v/>
      </c>
      <c r="H128" s="217" t="s">
        <v>552</v>
      </c>
      <c r="I128" s="217" t="s">
        <v>51</v>
      </c>
      <c r="J128" s="217" t="s">
        <v>4</v>
      </c>
      <c r="K128" s="217" t="s">
        <v>920</v>
      </c>
      <c r="L128" s="217" t="s">
        <v>2700</v>
      </c>
      <c r="M128" s="219" t="s">
        <v>2839</v>
      </c>
      <c r="N128" s="308" t="s">
        <v>552</v>
      </c>
    </row>
    <row r="129" spans="3:14" hidden="1" x14ac:dyDescent="0.3">
      <c r="C129" s="219" t="s">
        <v>2538</v>
      </c>
      <c r="D129" s="315" t="s">
        <v>2539</v>
      </c>
      <c r="E129" s="217" t="s">
        <v>692</v>
      </c>
      <c r="F129" s="217" t="s">
        <v>694</v>
      </c>
      <c r="G129" s="214" t="str">
        <f>IF(codigos[[#This Row],[CODIGO_S]]=codigos[[#This Row],[CODIGO]],"REV","")</f>
        <v/>
      </c>
      <c r="H129" s="217" t="s">
        <v>696</v>
      </c>
      <c r="I129" s="217" t="s">
        <v>33</v>
      </c>
      <c r="J129" s="217" t="s">
        <v>6</v>
      </c>
      <c r="K129" s="217" t="s">
        <v>932</v>
      </c>
      <c r="L129" s="217" t="s">
        <v>2701</v>
      </c>
      <c r="M129" s="219" t="s">
        <v>2840</v>
      </c>
      <c r="N129" s="308" t="s">
        <v>696</v>
      </c>
    </row>
    <row r="130" spans="3:14" hidden="1" x14ac:dyDescent="0.3">
      <c r="C130" s="216" t="s">
        <v>2516</v>
      </c>
      <c r="D130" s="315" t="s">
        <v>2517</v>
      </c>
      <c r="E130" s="214" t="s">
        <v>553</v>
      </c>
      <c r="F130" s="214" t="s">
        <v>554</v>
      </c>
      <c r="G130" s="214" t="str">
        <f>IF(codigos[[#This Row],[CODIGO_S]]=codigos[[#This Row],[CODIGO]],"REV","")</f>
        <v/>
      </c>
      <c r="H130" s="214" t="s">
        <v>555</v>
      </c>
      <c r="I130" s="214" t="s">
        <v>33</v>
      </c>
      <c r="J130" s="214" t="s">
        <v>4</v>
      </c>
      <c r="K130" s="214" t="s">
        <v>921</v>
      </c>
      <c r="L130" s="214" t="s">
        <v>2702</v>
      </c>
      <c r="M130" s="216" t="s">
        <v>2841</v>
      </c>
      <c r="N130" s="308" t="s">
        <v>555</v>
      </c>
    </row>
    <row r="131" spans="3:14" hidden="1" x14ac:dyDescent="0.3">
      <c r="C131" s="216" t="s">
        <v>2532</v>
      </c>
      <c r="D131" s="315" t="s">
        <v>2533</v>
      </c>
      <c r="E131" s="214" t="s">
        <v>576</v>
      </c>
      <c r="F131" s="214" t="s">
        <v>577</v>
      </c>
      <c r="G131" s="214" t="str">
        <f>IF(codigos[[#This Row],[CODIGO_S]]=codigos[[#This Row],[CODIGO]],"REV","")</f>
        <v/>
      </c>
      <c r="H131" s="214" t="s">
        <v>578</v>
      </c>
      <c r="I131" s="214" t="s">
        <v>804</v>
      </c>
      <c r="J131" s="214" t="s">
        <v>4</v>
      </c>
      <c r="K131" s="214" t="s">
        <v>929</v>
      </c>
      <c r="L131" s="214" t="s">
        <v>2703</v>
      </c>
      <c r="M131" s="216" t="s">
        <v>2842</v>
      </c>
      <c r="N131" s="308" t="s">
        <v>578</v>
      </c>
    </row>
    <row r="132" spans="3:14" hidden="1" x14ac:dyDescent="0.3">
      <c r="C132" s="219" t="s">
        <v>2518</v>
      </c>
      <c r="D132" s="315" t="s">
        <v>2519</v>
      </c>
      <c r="E132" s="220" t="s">
        <v>556</v>
      </c>
      <c r="F132" s="217" t="s">
        <v>557</v>
      </c>
      <c r="G132" s="214" t="str">
        <f>IF(codigos[[#This Row],[CODIGO_S]]=codigos[[#This Row],[CODIGO]],"REV","")</f>
        <v/>
      </c>
      <c r="H132" s="311" t="s">
        <v>2597</v>
      </c>
      <c r="I132" s="217" t="s">
        <v>174</v>
      </c>
      <c r="J132" s="217" t="s">
        <v>3</v>
      </c>
      <c r="K132" s="217" t="s">
        <v>922</v>
      </c>
      <c r="L132" s="217" t="s">
        <v>2704</v>
      </c>
      <c r="M132" s="219" t="s">
        <v>2843</v>
      </c>
      <c r="N132" s="308" t="s">
        <v>2597</v>
      </c>
    </row>
    <row r="133" spans="3:14" hidden="1" x14ac:dyDescent="0.3">
      <c r="C133" s="216" t="s">
        <v>2524</v>
      </c>
      <c r="D133" s="315" t="s">
        <v>2525</v>
      </c>
      <c r="E133" s="214" t="s">
        <v>565</v>
      </c>
      <c r="F133" s="214" t="s">
        <v>566</v>
      </c>
      <c r="G133" s="214" t="str">
        <f>IF(codigos[[#This Row],[CODIGO_S]]=codigos[[#This Row],[CODIGO]],"REV","")</f>
        <v/>
      </c>
      <c r="H133" s="214" t="s">
        <v>567</v>
      </c>
      <c r="I133" s="214" t="s">
        <v>174</v>
      </c>
      <c r="J133" s="214" t="s">
        <v>6</v>
      </c>
      <c r="K133" s="214" t="s">
        <v>925</v>
      </c>
      <c r="L133" s="214" t="s">
        <v>2705</v>
      </c>
      <c r="M133" s="216" t="s">
        <v>2844</v>
      </c>
      <c r="N133" s="308" t="s">
        <v>567</v>
      </c>
    </row>
    <row r="134" spans="3:14" hidden="1" x14ac:dyDescent="0.3">
      <c r="C134" s="219" t="s">
        <v>2526</v>
      </c>
      <c r="D134" s="315" t="s">
        <v>2527</v>
      </c>
      <c r="E134" s="217" t="s">
        <v>568</v>
      </c>
      <c r="F134" s="217" t="s">
        <v>569</v>
      </c>
      <c r="G134" s="214" t="str">
        <f>IF(codigos[[#This Row],[CODIGO_S]]=codigos[[#This Row],[CODIGO]],"REV","")</f>
        <v/>
      </c>
      <c r="H134" s="311" t="s">
        <v>2598</v>
      </c>
      <c r="I134" s="217" t="s">
        <v>40</v>
      </c>
      <c r="J134" s="217" t="s">
        <v>5</v>
      </c>
      <c r="K134" s="217" t="s">
        <v>926</v>
      </c>
      <c r="L134" s="217" t="s">
        <v>2706</v>
      </c>
      <c r="M134" s="219" t="s">
        <v>2845</v>
      </c>
      <c r="N134" s="308" t="s">
        <v>2598</v>
      </c>
    </row>
    <row r="135" spans="3:14" hidden="1" x14ac:dyDescent="0.3">
      <c r="C135" s="216" t="s">
        <v>2528</v>
      </c>
      <c r="D135" s="315" t="s">
        <v>2529</v>
      </c>
      <c r="E135" s="214" t="s">
        <v>570</v>
      </c>
      <c r="F135" s="214" t="s">
        <v>571</v>
      </c>
      <c r="G135" s="214" t="str">
        <f>IF(codigos[[#This Row],[CODIGO_S]]=codigos[[#This Row],[CODIGO]],"REV","")</f>
        <v/>
      </c>
      <c r="H135" s="214" t="s">
        <v>1461</v>
      </c>
      <c r="I135" s="214" t="s">
        <v>69</v>
      </c>
      <c r="J135" s="214" t="s">
        <v>3</v>
      </c>
      <c r="K135" s="214" t="s">
        <v>927</v>
      </c>
      <c r="L135" s="214" t="s">
        <v>2707</v>
      </c>
      <c r="M135" s="216" t="s">
        <v>2846</v>
      </c>
      <c r="N135" s="308" t="s">
        <v>1461</v>
      </c>
    </row>
    <row r="136" spans="3:14" hidden="1" x14ac:dyDescent="0.3">
      <c r="C136" s="216" t="s">
        <v>2556</v>
      </c>
      <c r="D136" s="315" t="s">
        <v>2557</v>
      </c>
      <c r="E136" s="214" t="s">
        <v>612</v>
      </c>
      <c r="F136" s="214" t="s">
        <v>613</v>
      </c>
      <c r="G136" s="214" t="str">
        <f>IF(codigos[[#This Row],[CODIGO_S]]=codigos[[#This Row],[CODIGO]],"REV","")</f>
        <v/>
      </c>
      <c r="H136" s="214" t="s">
        <v>614</v>
      </c>
      <c r="I136" s="214" t="s">
        <v>69</v>
      </c>
      <c r="J136" s="214" t="s">
        <v>7</v>
      </c>
      <c r="K136" s="214" t="s">
        <v>941</v>
      </c>
      <c r="L136" s="214" t="s">
        <v>2708</v>
      </c>
      <c r="M136" s="216" t="s">
        <v>2847</v>
      </c>
      <c r="N136" s="308" t="s">
        <v>614</v>
      </c>
    </row>
    <row r="137" spans="3:14" hidden="1" x14ac:dyDescent="0.3">
      <c r="C137" s="219" t="s">
        <v>2570</v>
      </c>
      <c r="D137" s="315" t="s">
        <v>2571</v>
      </c>
      <c r="E137" s="217" t="s">
        <v>632</v>
      </c>
      <c r="F137" s="217" t="s">
        <v>633</v>
      </c>
      <c r="G137" s="214" t="str">
        <f>IF(codigos[[#This Row],[CODIGO_S]]=codigos[[#This Row],[CODIGO]],"REV","")</f>
        <v/>
      </c>
      <c r="H137" s="217" t="s">
        <v>634</v>
      </c>
      <c r="I137" s="217" t="s">
        <v>69</v>
      </c>
      <c r="J137" s="217" t="s">
        <v>4</v>
      </c>
      <c r="K137" s="217" t="s">
        <v>946</v>
      </c>
      <c r="L137" s="217" t="s">
        <v>2709</v>
      </c>
      <c r="M137" s="219" t="s">
        <v>2848</v>
      </c>
      <c r="N137" s="308" t="s">
        <v>634</v>
      </c>
    </row>
    <row r="138" spans="3:14" hidden="1" x14ac:dyDescent="0.3">
      <c r="C138" s="219" t="s">
        <v>2546</v>
      </c>
      <c r="D138" s="315" t="s">
        <v>2547</v>
      </c>
      <c r="E138" s="217" t="s">
        <v>595</v>
      </c>
      <c r="F138" s="217" t="s">
        <v>596</v>
      </c>
      <c r="G138" s="214" t="str">
        <f>IF(codigos[[#This Row],[CODIGO_S]]=codigos[[#This Row],[CODIGO]],"REV","")</f>
        <v/>
      </c>
      <c r="H138" s="217" t="s">
        <v>597</v>
      </c>
      <c r="I138" s="217" t="s">
        <v>35</v>
      </c>
      <c r="J138" s="217" t="s">
        <v>3</v>
      </c>
      <c r="K138" s="217" t="s">
        <v>936</v>
      </c>
      <c r="L138" s="217" t="s">
        <v>2710</v>
      </c>
      <c r="M138" s="219" t="s">
        <v>2849</v>
      </c>
      <c r="N138" s="308" t="s">
        <v>597</v>
      </c>
    </row>
    <row r="139" spans="3:14" hidden="1" x14ac:dyDescent="0.3">
      <c r="C139" s="219" t="s">
        <v>2554</v>
      </c>
      <c r="D139" s="315" t="s">
        <v>2555</v>
      </c>
      <c r="E139" s="217" t="s">
        <v>607</v>
      </c>
      <c r="F139" s="217" t="s">
        <v>608</v>
      </c>
      <c r="G139" s="214" t="str">
        <f>IF(codigos[[#This Row],[CODIGO_S]]=codigos[[#This Row],[CODIGO]],"REV","")</f>
        <v/>
      </c>
      <c r="H139" s="217" t="s">
        <v>609</v>
      </c>
      <c r="I139" s="217" t="s">
        <v>47</v>
      </c>
      <c r="J139" s="217" t="s">
        <v>13</v>
      </c>
      <c r="K139" s="217" t="s">
        <v>940</v>
      </c>
      <c r="L139" s="217" t="s">
        <v>2711</v>
      </c>
      <c r="M139" s="219" t="s">
        <v>2850</v>
      </c>
      <c r="N139" s="308" t="s">
        <v>609</v>
      </c>
    </row>
    <row r="140" spans="3:14" hidden="1" x14ac:dyDescent="0.3">
      <c r="C140" s="219" t="s">
        <v>2550</v>
      </c>
      <c r="D140" s="315" t="s">
        <v>2551</v>
      </c>
      <c r="E140" s="217" t="s">
        <v>603</v>
      </c>
      <c r="F140" s="217" t="s">
        <v>604</v>
      </c>
      <c r="G140" s="214" t="str">
        <f>IF(codigos[[#This Row],[CODIGO_S]]=codigos[[#This Row],[CODIGO]],"REV","")</f>
        <v/>
      </c>
      <c r="H140" s="217" t="s">
        <v>758</v>
      </c>
      <c r="I140" s="217" t="s">
        <v>377</v>
      </c>
      <c r="J140" s="217" t="s">
        <v>2</v>
      </c>
      <c r="K140" s="217" t="s">
        <v>938</v>
      </c>
      <c r="L140" s="217" t="s">
        <v>2712</v>
      </c>
      <c r="M140" s="219" t="s">
        <v>2851</v>
      </c>
      <c r="N140" s="308" t="s">
        <v>758</v>
      </c>
    </row>
    <row r="141" spans="3:14" hidden="1" x14ac:dyDescent="0.3">
      <c r="C141" s="216" t="s">
        <v>2536</v>
      </c>
      <c r="D141" s="315" t="s">
        <v>2537</v>
      </c>
      <c r="E141" s="214" t="s">
        <v>583</v>
      </c>
      <c r="F141" s="214" t="s">
        <v>584</v>
      </c>
      <c r="G141" s="214" t="str">
        <f>IF(codigos[[#This Row],[CODIGO_S]]=codigos[[#This Row],[CODIGO]],"REV","")</f>
        <v/>
      </c>
      <c r="H141" s="214" t="s">
        <v>585</v>
      </c>
      <c r="I141" s="214" t="s">
        <v>44</v>
      </c>
      <c r="J141" s="214" t="s">
        <v>2</v>
      </c>
      <c r="K141" s="214" t="s">
        <v>931</v>
      </c>
      <c r="L141" s="214" t="s">
        <v>2713</v>
      </c>
      <c r="M141" s="216" t="s">
        <v>2852</v>
      </c>
      <c r="N141" s="308" t="s">
        <v>585</v>
      </c>
    </row>
    <row r="142" spans="3:14" hidden="1" x14ac:dyDescent="0.3">
      <c r="C142" s="216" t="s">
        <v>2568</v>
      </c>
      <c r="D142" s="315" t="s">
        <v>2569</v>
      </c>
      <c r="E142" s="214" t="s">
        <v>978</v>
      </c>
      <c r="F142" s="214" t="s">
        <v>977</v>
      </c>
      <c r="G142" s="214" t="str">
        <f>IF(codigos[[#This Row],[CODIGO_S]]=codigos[[#This Row],[CODIGO]],"REV","")</f>
        <v/>
      </c>
      <c r="H142" s="214" t="s">
        <v>979</v>
      </c>
      <c r="I142" s="214" t="s">
        <v>69</v>
      </c>
      <c r="J142" s="214" t="s">
        <v>9</v>
      </c>
      <c r="K142" s="214" t="s">
        <v>1000</v>
      </c>
      <c r="L142" s="214" t="s">
        <v>2714</v>
      </c>
      <c r="M142" s="216" t="s">
        <v>2853</v>
      </c>
      <c r="N142" s="308" t="s">
        <v>979</v>
      </c>
    </row>
    <row r="143" spans="3:14" hidden="1" x14ac:dyDescent="0.3">
      <c r="C143" s="216" t="s">
        <v>2560</v>
      </c>
      <c r="D143" s="315" t="s">
        <v>2561</v>
      </c>
      <c r="E143" s="214" t="s">
        <v>615</v>
      </c>
      <c r="F143" s="214" t="s">
        <v>616</v>
      </c>
      <c r="G143" s="214" t="str">
        <f>IF(codigos[[#This Row],[CODIGO_S]]=codigos[[#This Row],[CODIGO]],"REV","")</f>
        <v/>
      </c>
      <c r="H143" s="214" t="s">
        <v>617</v>
      </c>
      <c r="I143" s="214" t="s">
        <v>69</v>
      </c>
      <c r="J143" s="214" t="s">
        <v>5</v>
      </c>
      <c r="K143" s="214" t="s">
        <v>942</v>
      </c>
      <c r="L143" s="214" t="s">
        <v>2715</v>
      </c>
      <c r="M143" s="216" t="s">
        <v>2854</v>
      </c>
      <c r="N143" s="308" t="s">
        <v>617</v>
      </c>
    </row>
    <row r="144" spans="3:14" hidden="1" x14ac:dyDescent="0.3">
      <c r="C144" s="216" t="s">
        <v>2504</v>
      </c>
      <c r="D144" s="315" t="s">
        <v>2505</v>
      </c>
      <c r="E144" s="214" t="s">
        <v>534</v>
      </c>
      <c r="F144" s="214" t="s">
        <v>535</v>
      </c>
      <c r="G144" s="214" t="str">
        <f>IF(codigos[[#This Row],[CODIGO_S]]=codigos[[#This Row],[CODIGO]],"REV","")</f>
        <v/>
      </c>
      <c r="H144" s="214" t="s">
        <v>536</v>
      </c>
      <c r="I144" s="214" t="s">
        <v>69</v>
      </c>
      <c r="J144" s="214" t="s">
        <v>6</v>
      </c>
      <c r="K144" s="214" t="s">
        <v>915</v>
      </c>
      <c r="L144" s="214" t="s">
        <v>2716</v>
      </c>
      <c r="M144" s="216" t="s">
        <v>2855</v>
      </c>
      <c r="N144" s="308" t="s">
        <v>536</v>
      </c>
    </row>
    <row r="145" spans="3:14" hidden="1" x14ac:dyDescent="0.3">
      <c r="C145" s="219" t="s">
        <v>2542</v>
      </c>
      <c r="D145" s="315" t="s">
        <v>2543</v>
      </c>
      <c r="E145" s="217" t="s">
        <v>590</v>
      </c>
      <c r="F145" s="217" t="s">
        <v>591</v>
      </c>
      <c r="G145" s="214" t="str">
        <f>IF(codigos[[#This Row],[CODIGO_S]]=codigos[[#This Row],[CODIGO]],"REV","")</f>
        <v/>
      </c>
      <c r="H145" s="217" t="s">
        <v>592</v>
      </c>
      <c r="I145" s="217" t="s">
        <v>270</v>
      </c>
      <c r="J145" s="217" t="s">
        <v>157</v>
      </c>
      <c r="K145" s="217" t="s">
        <v>934</v>
      </c>
      <c r="L145" s="217" t="s">
        <v>2717</v>
      </c>
      <c r="M145" s="219" t="s">
        <v>2856</v>
      </c>
      <c r="N145" s="308" t="s">
        <v>592</v>
      </c>
    </row>
    <row r="146" spans="3:14" hidden="1" x14ac:dyDescent="0.3">
      <c r="C146" s="216" t="s">
        <v>2564</v>
      </c>
      <c r="D146" s="315" t="s">
        <v>2565</v>
      </c>
      <c r="E146" s="214" t="s">
        <v>624</v>
      </c>
      <c r="F146" s="214" t="s">
        <v>625</v>
      </c>
      <c r="G146" s="214" t="str">
        <f>IF(codigos[[#This Row],[CODIGO_S]]=codigos[[#This Row],[CODIGO]],"REV","")</f>
        <v/>
      </c>
      <c r="H146" s="214" t="s">
        <v>626</v>
      </c>
      <c r="I146" s="214" t="s">
        <v>47</v>
      </c>
      <c r="J146" s="214" t="s">
        <v>7</v>
      </c>
      <c r="K146" s="214" t="s">
        <v>944</v>
      </c>
      <c r="L146" s="214" t="s">
        <v>2718</v>
      </c>
      <c r="M146" s="216" t="s">
        <v>2857</v>
      </c>
      <c r="N146" s="308" t="s">
        <v>626</v>
      </c>
    </row>
    <row r="147" spans="3:14" hidden="1" x14ac:dyDescent="0.3">
      <c r="C147" s="219" t="s">
        <v>2530</v>
      </c>
      <c r="D147" s="315" t="s">
        <v>2531</v>
      </c>
      <c r="E147" s="217" t="s">
        <v>573</v>
      </c>
      <c r="F147" s="217" t="s">
        <v>574</v>
      </c>
      <c r="G147" s="214" t="str">
        <f>IF(codigos[[#This Row],[CODIGO_S]]=codigos[[#This Row],[CODIGO]],"REV","")</f>
        <v/>
      </c>
      <c r="H147" s="217" t="s">
        <v>575</v>
      </c>
      <c r="I147" s="217" t="s">
        <v>174</v>
      </c>
      <c r="J147" s="217" t="s">
        <v>7</v>
      </c>
      <c r="K147" s="217" t="s">
        <v>928</v>
      </c>
      <c r="L147" s="217" t="s">
        <v>2719</v>
      </c>
      <c r="M147" s="219" t="s">
        <v>2858</v>
      </c>
      <c r="N147" s="308" t="s">
        <v>575</v>
      </c>
    </row>
    <row r="148" spans="3:14" hidden="1" x14ac:dyDescent="0.3">
      <c r="C148" s="216" t="s">
        <v>2552</v>
      </c>
      <c r="D148" s="315" t="s">
        <v>2553</v>
      </c>
      <c r="E148" s="214" t="s">
        <v>605</v>
      </c>
      <c r="F148" s="333" t="s">
        <v>2871</v>
      </c>
      <c r="G148" s="214" t="str">
        <f>IF(codigos[[#This Row],[CODIGO_S]]=codigos[[#This Row],[CODIGO]],"REV","")</f>
        <v/>
      </c>
      <c r="H148" s="214" t="s">
        <v>1708</v>
      </c>
      <c r="I148" s="214" t="s">
        <v>58</v>
      </c>
      <c r="J148" s="214" t="s">
        <v>2</v>
      </c>
      <c r="K148" s="214" t="s">
        <v>939</v>
      </c>
      <c r="L148" s="214" t="s">
        <v>2720</v>
      </c>
      <c r="M148" s="216" t="s">
        <v>1707</v>
      </c>
      <c r="N148" s="313" t="s">
        <v>1708</v>
      </c>
    </row>
    <row r="149" spans="3:14" hidden="1" x14ac:dyDescent="0.3">
      <c r="C149" s="216" t="s">
        <v>2464</v>
      </c>
      <c r="D149" s="315" t="s">
        <v>2465</v>
      </c>
      <c r="E149" s="214" t="s">
        <v>469</v>
      </c>
      <c r="F149" s="214" t="s">
        <v>470</v>
      </c>
      <c r="G149" s="214" t="str">
        <f>IF(codigos[[#This Row],[CODIGO_S]]=codigos[[#This Row],[CODIGO]],"REV","")</f>
        <v/>
      </c>
      <c r="H149" s="214" t="s">
        <v>697</v>
      </c>
      <c r="I149" s="214" t="s">
        <v>46</v>
      </c>
      <c r="J149" s="214" t="s">
        <v>4</v>
      </c>
      <c r="K149" s="214" t="s">
        <v>896</v>
      </c>
      <c r="L149" s="214" t="s">
        <v>2721</v>
      </c>
      <c r="M149" s="216" t="s">
        <v>2859</v>
      </c>
      <c r="N149" s="308" t="s">
        <v>697</v>
      </c>
    </row>
    <row r="150" spans="3:14" hidden="1" x14ac:dyDescent="0.3">
      <c r="C150" s="216" t="s">
        <v>2548</v>
      </c>
      <c r="D150" s="315" t="s">
        <v>2549</v>
      </c>
      <c r="E150" s="214" t="s">
        <v>599</v>
      </c>
      <c r="F150" s="214" t="s">
        <v>600</v>
      </c>
      <c r="G150" s="214" t="str">
        <f>IF(codigos[[#This Row],[CODIGO_S]]=codigos[[#This Row],[CODIGO]],"REV","")</f>
        <v/>
      </c>
      <c r="H150" s="214" t="s">
        <v>601</v>
      </c>
      <c r="I150" s="214" t="s">
        <v>62</v>
      </c>
      <c r="J150" s="214" t="s">
        <v>4</v>
      </c>
      <c r="K150" s="214" t="s">
        <v>937</v>
      </c>
      <c r="L150" s="214" t="s">
        <v>2722</v>
      </c>
      <c r="M150" s="216" t="s">
        <v>2860</v>
      </c>
      <c r="N150" s="308" t="s">
        <v>601</v>
      </c>
    </row>
    <row r="151" spans="3:14" hidden="1" x14ac:dyDescent="0.3">
      <c r="C151" s="216" t="s">
        <v>2544</v>
      </c>
      <c r="D151" s="315" t="s">
        <v>2545</v>
      </c>
      <c r="E151" s="214" t="s">
        <v>593</v>
      </c>
      <c r="F151" s="214" t="s">
        <v>956</v>
      </c>
      <c r="G151" s="214" t="str">
        <f>IF(codigos[[#This Row],[CODIGO_S]]=codigos[[#This Row],[CODIGO]],"REV","")</f>
        <v/>
      </c>
      <c r="H151" s="214" t="s">
        <v>594</v>
      </c>
      <c r="I151" s="214" t="s">
        <v>40</v>
      </c>
      <c r="J151" s="214" t="s">
        <v>6</v>
      </c>
      <c r="K151" s="214" t="s">
        <v>935</v>
      </c>
      <c r="L151" s="214" t="s">
        <v>2723</v>
      </c>
      <c r="M151" s="216" t="s">
        <v>2861</v>
      </c>
      <c r="N151" s="308" t="s">
        <v>594</v>
      </c>
    </row>
    <row r="152" spans="3:14" hidden="1" x14ac:dyDescent="0.3">
      <c r="C152" s="219" t="s">
        <v>2558</v>
      </c>
      <c r="D152" s="315" t="s">
        <v>2559</v>
      </c>
      <c r="E152" s="217" t="s">
        <v>760</v>
      </c>
      <c r="F152" s="217" t="s">
        <v>759</v>
      </c>
      <c r="G152" s="214" t="str">
        <f>IF(codigos[[#This Row],[CODIGO_S]]=codigos[[#This Row],[CODIGO]],"REV","")</f>
        <v/>
      </c>
      <c r="H152" s="217" t="s">
        <v>761</v>
      </c>
      <c r="I152" s="217" t="s">
        <v>66</v>
      </c>
      <c r="J152" s="217" t="s">
        <v>3</v>
      </c>
      <c r="K152" s="217" t="s">
        <v>258</v>
      </c>
      <c r="L152" s="217" t="s">
        <v>2724</v>
      </c>
      <c r="M152" s="219" t="s">
        <v>2862</v>
      </c>
      <c r="N152" s="308" t="s">
        <v>761</v>
      </c>
    </row>
    <row r="153" spans="3:14" hidden="1" x14ac:dyDescent="0.3">
      <c r="C153" s="216" t="s">
        <v>2368</v>
      </c>
      <c r="D153" s="315" t="s">
        <v>2369</v>
      </c>
      <c r="E153" s="214" t="s">
        <v>307</v>
      </c>
      <c r="F153" s="214" t="s">
        <v>750</v>
      </c>
      <c r="G153" s="214" t="str">
        <f>IF(codigos[[#This Row],[CODIGO_S]]=codigos[[#This Row],[CODIGO]],"REV","")</f>
        <v/>
      </c>
      <c r="H153" s="214" t="s">
        <v>751</v>
      </c>
      <c r="I153" s="214" t="s">
        <v>35</v>
      </c>
      <c r="J153" s="214" t="s">
        <v>9</v>
      </c>
      <c r="K153" s="214" t="s">
        <v>852</v>
      </c>
      <c r="L153" s="214" t="s">
        <v>2725</v>
      </c>
      <c r="M153" s="216" t="s">
        <v>2863</v>
      </c>
      <c r="N153" s="308" t="s">
        <v>751</v>
      </c>
    </row>
    <row r="154" spans="3:14" hidden="1" x14ac:dyDescent="0.3">
      <c r="C154" s="219" t="s">
        <v>2574</v>
      </c>
      <c r="D154" s="315" t="s">
        <v>2575</v>
      </c>
      <c r="E154" s="217" t="s">
        <v>693</v>
      </c>
      <c r="F154" s="217" t="s">
        <v>957</v>
      </c>
      <c r="G154" s="214" t="str">
        <f>IF(codigos[[#This Row],[CODIGO_S]]=codigos[[#This Row],[CODIGO]],"REV","")</f>
        <v/>
      </c>
      <c r="H154" s="217" t="s">
        <v>762</v>
      </c>
      <c r="I154" s="217" t="s">
        <v>270</v>
      </c>
      <c r="J154" s="217" t="s">
        <v>13</v>
      </c>
      <c r="K154" s="217" t="s">
        <v>948</v>
      </c>
      <c r="L154" s="217" t="s">
        <v>2726</v>
      </c>
      <c r="M154" s="219" t="s">
        <v>2864</v>
      </c>
      <c r="N154" s="308" t="s">
        <v>762</v>
      </c>
    </row>
    <row r="155" spans="3:14" hidden="1" x14ac:dyDescent="0.3">
      <c r="C155" s="216" t="s">
        <v>2576</v>
      </c>
      <c r="D155" s="315" t="s">
        <v>2577</v>
      </c>
      <c r="E155" s="214" t="s">
        <v>764</v>
      </c>
      <c r="F155" s="214" t="s">
        <v>763</v>
      </c>
      <c r="G155" s="214" t="str">
        <f>IF(codigos[[#This Row],[CODIGO_S]]=codigos[[#This Row],[CODIGO]],"REV","")</f>
        <v/>
      </c>
      <c r="H155" s="214" t="s">
        <v>765</v>
      </c>
      <c r="I155" s="214" t="s">
        <v>47</v>
      </c>
      <c r="J155" s="214" t="s">
        <v>5</v>
      </c>
      <c r="K155" s="214" t="s">
        <v>949</v>
      </c>
      <c r="L155" s="214" t="s">
        <v>2727</v>
      </c>
      <c r="M155" s="216" t="s">
        <v>2865</v>
      </c>
      <c r="N155" s="308" t="s">
        <v>765</v>
      </c>
    </row>
    <row r="156" spans="3:14" hidden="1" x14ac:dyDescent="0.3">
      <c r="C156" s="216" t="s">
        <v>2580</v>
      </c>
      <c r="D156" s="315" t="s">
        <v>2581</v>
      </c>
      <c r="E156" s="214" t="s">
        <v>2257</v>
      </c>
      <c r="F156" s="214" t="s">
        <v>2258</v>
      </c>
      <c r="G156" s="214" t="str">
        <f>IF(codigos[[#This Row],[CODIGO_S]]=codigos[[#This Row],[CODIGO]],"REV","")</f>
        <v/>
      </c>
      <c r="H156" s="214" t="s">
        <v>2259</v>
      </c>
      <c r="I156" s="214" t="s">
        <v>62</v>
      </c>
      <c r="J156" s="214" t="s">
        <v>3</v>
      </c>
      <c r="K156" s="214" t="s">
        <v>293</v>
      </c>
      <c r="L156" s="214" t="s">
        <v>2360</v>
      </c>
      <c r="M156" s="216" t="s">
        <v>2866</v>
      </c>
      <c r="N156" s="308" t="s">
        <v>2867</v>
      </c>
    </row>
    <row r="157" spans="3:14" hidden="1" x14ac:dyDescent="0.3">
      <c r="C157" s="219" t="s">
        <v>2582</v>
      </c>
      <c r="D157" s="315" t="s">
        <v>2583</v>
      </c>
      <c r="E157" s="217" t="s">
        <v>2268</v>
      </c>
      <c r="F157" s="217" t="s">
        <v>2269</v>
      </c>
      <c r="G157" s="214" t="str">
        <f>IF(codigos[[#This Row],[CODIGO_S]]=codigos[[#This Row],[CODIGO]],"REV","")</f>
        <v/>
      </c>
      <c r="H157" s="217" t="s">
        <v>2270</v>
      </c>
      <c r="I157" s="217" t="s">
        <v>40</v>
      </c>
      <c r="J157" s="217" t="s">
        <v>3</v>
      </c>
      <c r="K157" s="217" t="s">
        <v>2279</v>
      </c>
      <c r="L157" s="217" t="s">
        <v>2728</v>
      </c>
      <c r="M157" s="219" t="s">
        <v>2868</v>
      </c>
      <c r="N157" s="308" t="s">
        <v>2270</v>
      </c>
    </row>
    <row r="158" spans="3:14" hidden="1" x14ac:dyDescent="0.3">
      <c r="C158" s="227" t="s">
        <v>2578</v>
      </c>
      <c r="D158" s="315" t="s">
        <v>2579</v>
      </c>
      <c r="E158" s="228" t="s">
        <v>2247</v>
      </c>
      <c r="F158" s="228" t="s">
        <v>2248</v>
      </c>
      <c r="G158" s="214" t="str">
        <f>IF(codigos[[#This Row],[CODIGO_S]]=codigos[[#This Row],[CODIGO]],"REV","")</f>
        <v/>
      </c>
      <c r="H158" s="228" t="s">
        <v>2249</v>
      </c>
      <c r="I158" s="228" t="s">
        <v>49</v>
      </c>
      <c r="J158" s="228" t="s">
        <v>6</v>
      </c>
      <c r="K158" s="228" t="s">
        <v>2256</v>
      </c>
      <c r="L158" s="228" t="s">
        <v>2729</v>
      </c>
      <c r="M158" s="227" t="s">
        <v>2869</v>
      </c>
      <c r="N158" s="313" t="s">
        <v>2249</v>
      </c>
    </row>
    <row r="159" spans="3:14" hidden="1" x14ac:dyDescent="0.3"/>
    <row r="160" spans="3:14" hidden="1" x14ac:dyDescent="0.3"/>
    <row r="161" hidden="1" x14ac:dyDescent="0.3"/>
    <row r="162" hidden="1" x14ac:dyDescent="0.3"/>
    <row r="163" hidden="1" x14ac:dyDescent="0.3"/>
  </sheetData>
  <sheetProtection algorithmName="SHA-512" hashValue="JLIi9by59YoL2JYuQoS5LBrrnGoB3uvGY2LeiqiA6posbQYEPyBtf/W/ybAoZ36qwjK/IO7xNoL5eqpZwFNwDA==" saltValue="5QhW1tspSogavfR++Q74gQ==" spinCount="100000" sheet="1" objects="1" scenarios="1" sort="0" autoFilter="0" pivotTables="0"/>
  <mergeCells count="1">
    <mergeCell ref="E5:M7"/>
  </mergeCells>
  <dataValidations count="1">
    <dataValidation type="list" allowBlank="1" showInputMessage="1" showErrorMessage="1" sqref="I9" xr:uid="{6D21F870-AD7E-4370-A1D6-2E1204FD4BB0}">
      <formula1>$M$20:$M$158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5">
    <tabColor theme="7" tint="-0.499984740745262"/>
    <pageSetUpPr fitToPage="1"/>
  </sheetPr>
  <dimension ref="B2:F74"/>
  <sheetViews>
    <sheetView showGridLines="0" tabSelected="1" zoomScale="90" zoomScaleNormal="90" zoomScaleSheetLayoutView="90" workbookViewId="0"/>
  </sheetViews>
  <sheetFormatPr baseColWidth="10" defaultColWidth="11.44140625" defaultRowHeight="14.4" x14ac:dyDescent="0.3"/>
  <cols>
    <col min="1" max="1" width="11.44140625" style="192"/>
    <col min="2" max="2" width="4.88671875" style="190" hidden="1" customWidth="1"/>
    <col min="3" max="3" width="45.6640625" style="192" customWidth="1"/>
    <col min="4" max="4" width="68" style="192" customWidth="1"/>
    <col min="5" max="5" width="2.88671875" style="192" customWidth="1"/>
    <col min="6" max="6" width="45.77734375" style="192" customWidth="1"/>
    <col min="7" max="16384" width="11.44140625" style="192"/>
  </cols>
  <sheetData>
    <row r="2" spans="2:6" ht="31.2" customHeight="1" x14ac:dyDescent="0.6">
      <c r="B2" s="190">
        <v>1</v>
      </c>
      <c r="C2" s="351" t="s">
        <v>2297</v>
      </c>
      <c r="D2" s="351"/>
      <c r="E2" s="191"/>
    </row>
    <row r="3" spans="2:6" ht="63" customHeight="1" x14ac:dyDescent="0.35">
      <c r="B3" s="190">
        <v>2</v>
      </c>
      <c r="C3" s="352" t="s">
        <v>749</v>
      </c>
      <c r="D3" s="352"/>
      <c r="E3" s="193"/>
      <c r="F3" s="279" t="s">
        <v>2298</v>
      </c>
    </row>
    <row r="4" spans="2:6" ht="9.6" customHeight="1" thickBot="1" x14ac:dyDescent="0.35">
      <c r="B4" s="190">
        <v>3</v>
      </c>
      <c r="E4" s="193"/>
      <c r="F4" s="194"/>
    </row>
    <row r="5" spans="2:6" ht="24" customHeight="1" thickTop="1" x14ac:dyDescent="0.3">
      <c r="B5" s="190">
        <v>4</v>
      </c>
      <c r="C5" s="280" t="s">
        <v>73</v>
      </c>
      <c r="D5" s="289"/>
      <c r="E5" s="196"/>
      <c r="F5" s="353" t="str">
        <f>CONCATENATE(D7,"-",D5,"-",D6)</f>
        <v>--</v>
      </c>
    </row>
    <row r="6" spans="2:6" ht="24" customHeight="1" thickBot="1" x14ac:dyDescent="0.35">
      <c r="B6" s="190">
        <v>5</v>
      </c>
      <c r="C6" s="280" t="s">
        <v>2299</v>
      </c>
      <c r="D6" s="289" t="str" cm="1">
        <f t="array" ref="D6">IFERROR(_xlfn._xlws.FILTER(portada_F[NOMBRE],portada_F[CODIGO_S]=$D$5),"")</f>
        <v/>
      </c>
      <c r="E6" s="196"/>
      <c r="F6" s="354"/>
    </row>
    <row r="7" spans="2:6" s="198" customFormat="1" ht="24" customHeight="1" thickTop="1" x14ac:dyDescent="0.3">
      <c r="B7" s="190">
        <v>6</v>
      </c>
      <c r="C7" s="280" t="s">
        <v>2300</v>
      </c>
      <c r="D7" s="6" t="str" cm="1">
        <f t="array" ref="D7">IFERROR(_xlfn._xlws.FILTER(portada_F[NCODINS],portada_F[CODIGO_S]=$D$5),"")</f>
        <v/>
      </c>
      <c r="E7" s="196"/>
      <c r="F7" s="197"/>
    </row>
    <row r="8" spans="2:6" s="198" customFormat="1" ht="24" customHeight="1" x14ac:dyDescent="0.3">
      <c r="B8" s="190">
        <v>7</v>
      </c>
      <c r="C8" s="280" t="s">
        <v>2301</v>
      </c>
      <c r="D8" s="6" t="str" cm="1">
        <f t="array" ref="D8">IFERROR(_xlfn._xlws.FILTER(portada_F[COD_SABER],portada_F[CODIGO_S]=$D$5),"")</f>
        <v/>
      </c>
      <c r="E8" s="196"/>
      <c r="F8" s="197"/>
    </row>
    <row r="9" spans="2:6" ht="10.199999999999999" customHeight="1" x14ac:dyDescent="0.3">
      <c r="B9" s="190">
        <v>8</v>
      </c>
      <c r="C9" s="195"/>
      <c r="D9" s="199"/>
      <c r="E9" s="200"/>
    </row>
    <row r="10" spans="2:6" ht="24" customHeight="1" x14ac:dyDescent="0.3">
      <c r="B10" s="190">
        <v>9</v>
      </c>
      <c r="C10" s="195" t="s">
        <v>1577</v>
      </c>
      <c r="D10" s="288" t="str" cm="1">
        <f t="array" ref="D10">IFERROR(CONCATENATE((_xlfn._xlws.FILTER(portada_F[NPERTENE],portada_F[CODIGO_S]=$D$5)),"-",D5,"-",D6),"")</f>
        <v/>
      </c>
      <c r="E10" s="196"/>
      <c r="F10" s="197"/>
    </row>
    <row r="11" spans="2:6" ht="10.199999999999999" customHeight="1" x14ac:dyDescent="0.3">
      <c r="B11" s="190">
        <v>10</v>
      </c>
      <c r="C11" s="195"/>
      <c r="D11" s="199"/>
      <c r="E11" s="200"/>
    </row>
    <row r="12" spans="2:6" ht="24" customHeight="1" x14ac:dyDescent="0.3">
      <c r="B12" s="190">
        <v>11</v>
      </c>
      <c r="C12" s="281" t="s">
        <v>2873</v>
      </c>
      <c r="D12" s="287" t="str" cm="1">
        <f t="array" ref="D12">IFERROR(_xlfn._xlws.FILTER(portada_F[TELEFONO1],portada_F[CODIGO_S]=$D$5),"")</f>
        <v/>
      </c>
      <c r="E12" s="201"/>
      <c r="F12" s="204" t="s">
        <v>2303</v>
      </c>
    </row>
    <row r="13" spans="2:6" ht="24" customHeight="1" x14ac:dyDescent="0.3">
      <c r="B13" s="190">
        <v>12</v>
      </c>
      <c r="C13" s="281" t="s">
        <v>2874</v>
      </c>
      <c r="D13" s="287" t="str" cm="1">
        <f t="array" ref="D13">IFERROR(_xlfn._xlws.FILTER(portada_F[TELEFONO2],portada_F[CODIGO_S]=$D$5),"")</f>
        <v/>
      </c>
      <c r="E13" s="201"/>
    </row>
    <row r="14" spans="2:6" ht="24" customHeight="1" x14ac:dyDescent="0.3">
      <c r="B14" s="190">
        <v>13</v>
      </c>
      <c r="C14" s="281"/>
      <c r="D14" s="355" t="s">
        <v>2872</v>
      </c>
      <c r="E14" s="201"/>
    </row>
    <row r="15" spans="2:6" ht="24" customHeight="1" x14ac:dyDescent="0.3">
      <c r="B15" s="190">
        <v>14</v>
      </c>
      <c r="C15" s="281"/>
      <c r="D15" s="356"/>
      <c r="E15" s="201"/>
    </row>
    <row r="16" spans="2:6" ht="24" customHeight="1" x14ac:dyDescent="0.3">
      <c r="B16" s="190">
        <v>15</v>
      </c>
      <c r="C16" s="281"/>
      <c r="D16" s="356"/>
      <c r="E16" s="201"/>
    </row>
    <row r="17" spans="2:6" ht="10.199999999999999" customHeight="1" x14ac:dyDescent="0.3">
      <c r="B17" s="190">
        <v>16</v>
      </c>
      <c r="C17" s="195"/>
      <c r="D17" s="199"/>
      <c r="E17" s="200"/>
    </row>
    <row r="18" spans="2:6" ht="24" customHeight="1" x14ac:dyDescent="0.3">
      <c r="B18" s="190">
        <v>17</v>
      </c>
      <c r="C18" s="281" t="s">
        <v>111</v>
      </c>
      <c r="D18" s="287" t="str" cm="1">
        <f t="array" ref="D18">IFERROR(_xlfn._xlws.FILTER(portada_F[EMAIL],portada_F[CODIGO_S]=$D$5),"")</f>
        <v/>
      </c>
      <c r="E18" s="202"/>
      <c r="F18" s="204" t="s">
        <v>2304</v>
      </c>
    </row>
    <row r="19" spans="2:6" ht="24" customHeight="1" x14ac:dyDescent="0.3">
      <c r="B19" s="190">
        <v>18</v>
      </c>
      <c r="C19" s="281" t="s">
        <v>1578</v>
      </c>
      <c r="D19" s="287" t="str" cm="1">
        <f t="array" ref="D19">IFERROR(_xlfn._xlws.FILTER(portada_F[UBICACION],portada_F[CODIGO_S]=$D$5),"")</f>
        <v/>
      </c>
      <c r="E19" s="203"/>
    </row>
    <row r="20" spans="2:6" ht="24" customHeight="1" x14ac:dyDescent="0.3">
      <c r="B20" s="190">
        <v>19</v>
      </c>
      <c r="C20" s="281" t="s">
        <v>142</v>
      </c>
      <c r="D20" s="285" t="str">
        <f>IFERROR(VLOOKUP(D19,ubicac,2,0),"")</f>
        <v/>
      </c>
      <c r="E20" s="203"/>
    </row>
    <row r="21" spans="2:6" ht="24" customHeight="1" x14ac:dyDescent="0.3">
      <c r="B21" s="190">
        <v>20</v>
      </c>
      <c r="C21" s="281" t="s">
        <v>70</v>
      </c>
      <c r="D21" s="287" t="str" cm="1">
        <f t="array" ref="D21">IFERROR(_xlfn._xlws.FILTER(portada_F[POBLADO],portada_F[CODIGO_S]=$D$5),"")</f>
        <v/>
      </c>
      <c r="E21" s="205"/>
    </row>
    <row r="22" spans="2:6" ht="24" customHeight="1" x14ac:dyDescent="0.3">
      <c r="B22" s="190">
        <v>21</v>
      </c>
      <c r="C22" s="282" t="s">
        <v>71</v>
      </c>
      <c r="D22" s="287" t="str" cm="1">
        <f t="array" ref="D22">IFERROR(_xlfn._xlws.FILTER(portada_F[EXACTA],portada_F[CODIGO_S]=$D$5),"")</f>
        <v/>
      </c>
      <c r="E22" s="205"/>
      <c r="F22" s="204" t="s">
        <v>1581</v>
      </c>
    </row>
    <row r="23" spans="2:6" ht="10.199999999999999" customHeight="1" x14ac:dyDescent="0.35">
      <c r="B23" s="190">
        <v>22</v>
      </c>
      <c r="C23" s="281"/>
      <c r="D23" s="286"/>
      <c r="E23" s="200"/>
    </row>
    <row r="24" spans="2:6" ht="24" customHeight="1" x14ac:dyDescent="0.3">
      <c r="B24" s="190">
        <v>23</v>
      </c>
      <c r="C24" s="282" t="s">
        <v>8</v>
      </c>
      <c r="D24" s="287" t="str" cm="1">
        <f t="array" ref="D24">IFERROR(_xlfn._xlws.FILTER(portada_F[DEPENDENCIA],portada_F[CODIGO_S]=$D$5),"")</f>
        <v/>
      </c>
      <c r="E24" s="205"/>
    </row>
    <row r="25" spans="2:6" ht="24" customHeight="1" x14ac:dyDescent="0.3">
      <c r="B25" s="190">
        <v>24</v>
      </c>
      <c r="C25" s="282" t="s">
        <v>72</v>
      </c>
      <c r="D25" s="287" t="str" cm="1">
        <f t="array" ref="D25">IFERROR(_xlfn._xlws.FILTER(portada_F[REGION],portada_F[CODIGO_S]=$D$5),"")</f>
        <v/>
      </c>
      <c r="E25" s="205"/>
      <c r="F25" s="348" t="s">
        <v>2879</v>
      </c>
    </row>
    <row r="26" spans="2:6" ht="24" customHeight="1" x14ac:dyDescent="0.3">
      <c r="B26" s="190">
        <v>25</v>
      </c>
      <c r="C26" s="282" t="s">
        <v>12</v>
      </c>
      <c r="D26" s="287" t="str" cm="1">
        <f t="array" ref="D26">IFERROR(_xlfn._xlws.FILTER(portada_F[CIRCUITO],portada_F[CODIGO_S]=$D$5),"")</f>
        <v/>
      </c>
      <c r="E26" s="205"/>
      <c r="F26" s="349"/>
    </row>
    <row r="27" spans="2:6" ht="10.199999999999999" customHeight="1" x14ac:dyDescent="0.35">
      <c r="B27" s="190">
        <v>26</v>
      </c>
      <c r="C27" s="206"/>
      <c r="D27" s="286"/>
      <c r="E27" s="203"/>
      <c r="F27" s="349"/>
    </row>
    <row r="28" spans="2:6" ht="24" customHeight="1" x14ac:dyDescent="0.3">
      <c r="B28" s="190">
        <v>27</v>
      </c>
      <c r="C28" s="281" t="s">
        <v>1579</v>
      </c>
      <c r="D28" s="283"/>
      <c r="E28" s="199"/>
      <c r="F28" s="349"/>
    </row>
    <row r="29" spans="2:6" ht="24" customHeight="1" x14ac:dyDescent="0.3">
      <c r="B29" s="190">
        <v>28</v>
      </c>
      <c r="C29" s="281" t="s">
        <v>2302</v>
      </c>
      <c r="D29" s="284"/>
      <c r="E29" s="207"/>
      <c r="F29" s="349"/>
    </row>
    <row r="30" spans="2:6" ht="24" customHeight="1" x14ac:dyDescent="0.3">
      <c r="B30" s="190">
        <v>29</v>
      </c>
      <c r="C30" s="281" t="s">
        <v>1580</v>
      </c>
      <c r="D30" s="283"/>
      <c r="E30" s="208"/>
      <c r="F30" s="349"/>
    </row>
    <row r="31" spans="2:6" ht="23.4" customHeight="1" x14ac:dyDescent="0.3">
      <c r="B31" s="190">
        <v>30</v>
      </c>
      <c r="C31" s="281" t="s">
        <v>1582</v>
      </c>
      <c r="D31" s="284"/>
      <c r="F31" s="349"/>
    </row>
    <row r="32" spans="2:6" x14ac:dyDescent="0.3">
      <c r="F32" s="349"/>
    </row>
    <row r="33" spans="5:6" x14ac:dyDescent="0.3">
      <c r="F33" s="350"/>
    </row>
    <row r="36" spans="5:6" ht="18" customHeight="1" x14ac:dyDescent="0.3">
      <c r="E36" s="209"/>
    </row>
    <row r="37" spans="5:6" ht="18" customHeight="1" x14ac:dyDescent="0.3"/>
    <row r="38" spans="5:6" ht="18" customHeight="1" x14ac:dyDescent="0.3"/>
    <row r="39" spans="5:6" ht="18" customHeight="1" x14ac:dyDescent="0.3"/>
    <row r="40" spans="5:6" ht="18" customHeight="1" x14ac:dyDescent="0.3"/>
    <row r="43" spans="5:6" ht="14.25" customHeight="1" x14ac:dyDescent="0.3"/>
    <row r="44" spans="5:6" ht="14.25" customHeight="1" x14ac:dyDescent="0.3"/>
    <row r="45" spans="5:6" ht="14.25" customHeight="1" x14ac:dyDescent="0.3"/>
    <row r="69" ht="1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5" customHeight="1" x14ac:dyDescent="0.3"/>
  </sheetData>
  <sheetProtection algorithmName="SHA-512" hashValue="zsWJsHWChDpLL/2efNjHMm+BriWnBuU9n48mPrrBN6/UAT1UWX8KyBGX41aEDuPfNr4nYz0vLror/IX8shDyUg==" saltValue="nkYAlMwpp0A6g2FyVnZITQ==" spinCount="100000" sheet="1" objects="1" scenarios="1" sort="0" autoFilter="0" pivotTables="0"/>
  <mergeCells count="5">
    <mergeCell ref="C2:D2"/>
    <mergeCell ref="C3:D3"/>
    <mergeCell ref="F5:F6"/>
    <mergeCell ref="D14:D16"/>
    <mergeCell ref="F25:F33"/>
  </mergeCells>
  <conditionalFormatting sqref="D6">
    <cfRule type="cellIs" dxfId="31" priority="15" operator="equal">
      <formula>#N/A</formula>
    </cfRule>
  </conditionalFormatting>
  <conditionalFormatting sqref="D14:D15">
    <cfRule type="cellIs" dxfId="30" priority="9" operator="equal">
      <formula>#N/A</formula>
    </cfRule>
  </conditionalFormatting>
  <conditionalFormatting sqref="D18:D19">
    <cfRule type="cellIs" dxfId="29" priority="19" operator="equal">
      <formula>0</formula>
    </cfRule>
  </conditionalFormatting>
  <conditionalFormatting sqref="D21:D22">
    <cfRule type="cellIs" dxfId="28" priority="5" operator="equal">
      <formula>0</formula>
    </cfRule>
  </conditionalFormatting>
  <conditionalFormatting sqref="D24:D26">
    <cfRule type="cellIs" dxfId="27" priority="3" operator="equal">
      <formula>0</formula>
    </cfRule>
  </conditionalFormatting>
  <conditionalFormatting sqref="D29">
    <cfRule type="cellIs" dxfId="26" priority="2" operator="equal">
      <formula>#N/A</formula>
    </cfRule>
  </conditionalFormatting>
  <conditionalFormatting sqref="D31">
    <cfRule type="cellIs" dxfId="25" priority="1" operator="equal">
      <formula>#N/A</formula>
    </cfRule>
  </conditionalFormatting>
  <conditionalFormatting sqref="D12:E13 E14:E16 D18:E20 E21 D21:D22">
    <cfRule type="cellIs" dxfId="24" priority="11" operator="equal">
      <formula>#N/A</formula>
    </cfRule>
  </conditionalFormatting>
  <conditionalFormatting sqref="D24:E26">
    <cfRule type="cellIs" dxfId="23" priority="4" operator="equal">
      <formula>#N/A</formula>
    </cfRule>
  </conditionalFormatting>
  <dataValidations xWindow="334" yWindow="490" count="1">
    <dataValidation allowBlank="1" showInputMessage="1" showErrorMessage="1" promptTitle="IMPORTANTE:" prompt="Este número telefónico es de uso interno del MEP y será tratado de forma confidencial_x000a_No será publicado en medios de acceso público." sqref="D29 D31" xr:uid="{AAD78EF3-440C-443F-9865-3A3C5D44F8A5}"/>
  </dataValidations>
  <printOptions horizontalCentered="1" verticalCentered="1"/>
  <pageMargins left="0.15748031496062992" right="0.15748031496062992" top="0.9" bottom="0.39370078740157483" header="0.15748031496062992" footer="0.19685039370078741"/>
  <pageSetup scale="70" orientation="landscape" r:id="rId1"/>
  <headerFooter scaleWithDoc="0"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xWindow="334" yWindow="490" count="1">
        <x14:dataValidation type="list" allowBlank="1" showInputMessage="1" showErrorMessage="1" promptTitle="CÓDIGO PRESUPUESTARIO" prompt="_x000a_Seleccione el Código Presupuestario._x000a__x000a_Las instituciones sin Código Presupuestario deben seleccionar la opción &quot;0000&quot;._x000a__x000a_Luego seleccione el nombre del Centro Educativo._x000a_" xr:uid="{605B9541-FC3A-4C8C-A1B9-6B22A5876E43}">
          <x14:formula1>
            <xm:f>'Códigos Portada'!$D$3:$D$140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9">
    <tabColor theme="7" tint="0.79998168889431442"/>
    <pageSetUpPr fitToPage="1"/>
  </sheetPr>
  <dimension ref="B1:H14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6640625" style="19" customWidth="1"/>
    <col min="2" max="2" width="6.109375" style="130" hidden="1" customWidth="1"/>
    <col min="3" max="3" width="38.88671875" style="19" customWidth="1"/>
    <col min="4" max="6" width="10.5546875" style="19" customWidth="1"/>
    <col min="7" max="7" width="14.44140625" style="19" customWidth="1"/>
    <col min="8" max="9" width="11.44140625" style="19"/>
    <col min="10" max="10" width="10" style="19" customWidth="1"/>
    <col min="11" max="16384" width="11.44140625" style="19"/>
  </cols>
  <sheetData>
    <row r="1" spans="2:8" ht="18" customHeight="1" x14ac:dyDescent="0.3">
      <c r="B1" s="130">
        <v>1</v>
      </c>
      <c r="C1" s="134" t="s">
        <v>145</v>
      </c>
      <c r="D1" s="11"/>
      <c r="E1" s="11"/>
    </row>
    <row r="2" spans="2:8" ht="19.2" thickBot="1" x14ac:dyDescent="0.35">
      <c r="B2" s="130">
        <v>2</v>
      </c>
      <c r="C2" s="368" t="s">
        <v>144</v>
      </c>
      <c r="D2" s="368"/>
      <c r="E2" s="368"/>
      <c r="F2" s="368"/>
      <c r="G2" s="368"/>
    </row>
    <row r="3" spans="2:8" ht="22.5" customHeight="1" thickTop="1" x14ac:dyDescent="0.3">
      <c r="B3" s="130">
        <v>3</v>
      </c>
      <c r="C3" s="369" t="s">
        <v>803</v>
      </c>
      <c r="D3" s="371" t="s">
        <v>150</v>
      </c>
      <c r="E3" s="372"/>
      <c r="F3" s="373"/>
      <c r="G3" s="374" t="s">
        <v>742</v>
      </c>
    </row>
    <row r="4" spans="2:8" ht="24" customHeight="1" thickBot="1" x14ac:dyDescent="0.35">
      <c r="B4" s="130">
        <v>4</v>
      </c>
      <c r="C4" s="370"/>
      <c r="D4" s="180" t="s">
        <v>0</v>
      </c>
      <c r="E4" s="181" t="s">
        <v>74</v>
      </c>
      <c r="F4" s="182" t="s">
        <v>75</v>
      </c>
      <c r="G4" s="375"/>
    </row>
    <row r="5" spans="2:8" ht="27.6" customHeight="1" thickTop="1" thickBot="1" x14ac:dyDescent="0.35">
      <c r="B5" s="130">
        <v>5</v>
      </c>
      <c r="C5" s="163" t="s">
        <v>743</v>
      </c>
      <c r="D5" s="183">
        <f>+E5+F5</f>
        <v>0</v>
      </c>
      <c r="E5" s="184">
        <f>+E6+E7</f>
        <v>0</v>
      </c>
      <c r="F5" s="185">
        <f>+F6+F7</f>
        <v>0</v>
      </c>
      <c r="G5" s="186">
        <f>+G6+G7</f>
        <v>0</v>
      </c>
    </row>
    <row r="6" spans="2:8" ht="27.6" customHeight="1" x14ac:dyDescent="0.3">
      <c r="B6" s="130">
        <v>6</v>
      </c>
      <c r="C6" s="293" t="s">
        <v>114</v>
      </c>
      <c r="D6" s="39">
        <f>+E6+F6</f>
        <v>0</v>
      </c>
      <c r="E6" s="230"/>
      <c r="F6" s="231"/>
      <c r="G6" s="232"/>
      <c r="H6" s="187" t="str">
        <f t="shared" ref="H6:H7" si="0">IF(AND(OR(D6&gt;0),AND(G6=0)),"Digite el número de secciones",IF(AND(OR(D6=0),AND(G6&gt;D6)),"No hay matrícula digitada",IF(AND(OR(D6&gt;0),AND(G6&gt;D6)),"Hay más secciones que matrícula","")))</f>
        <v/>
      </c>
    </row>
    <row r="7" spans="2:8" ht="27.6" customHeight="1" thickBot="1" x14ac:dyDescent="0.35">
      <c r="B7" s="130">
        <v>7</v>
      </c>
      <c r="C7" s="294" t="s">
        <v>119</v>
      </c>
      <c r="D7" s="42">
        <f t="shared" ref="D7" si="1">+E7+F7</f>
        <v>0</v>
      </c>
      <c r="E7" s="233"/>
      <c r="F7" s="234"/>
      <c r="G7" s="235"/>
      <c r="H7" s="187" t="str">
        <f t="shared" si="0"/>
        <v/>
      </c>
    </row>
    <row r="8" spans="2:8" ht="18" customHeight="1" thickTop="1" x14ac:dyDescent="0.3">
      <c r="B8" s="130">
        <v>8</v>
      </c>
      <c r="C8" s="188"/>
      <c r="D8" s="69"/>
      <c r="E8" s="69"/>
      <c r="F8" s="69"/>
      <c r="G8" s="69"/>
      <c r="H8" s="187"/>
    </row>
    <row r="9" spans="2:8" ht="16.2" x14ac:dyDescent="0.35">
      <c r="B9" s="130">
        <v>9</v>
      </c>
      <c r="C9" s="46" t="s">
        <v>112</v>
      </c>
      <c r="D9" s="189"/>
      <c r="E9" s="189"/>
      <c r="F9" s="189"/>
      <c r="G9" s="189"/>
    </row>
    <row r="10" spans="2:8" x14ac:dyDescent="0.3">
      <c r="B10" s="130">
        <v>10</v>
      </c>
      <c r="C10" s="359"/>
      <c r="D10" s="360"/>
      <c r="E10" s="360"/>
      <c r="F10" s="360"/>
      <c r="G10" s="361"/>
    </row>
    <row r="11" spans="2:8" x14ac:dyDescent="0.3">
      <c r="C11" s="362"/>
      <c r="D11" s="363"/>
      <c r="E11" s="363"/>
      <c r="F11" s="363"/>
      <c r="G11" s="364"/>
    </row>
    <row r="12" spans="2:8" x14ac:dyDescent="0.3">
      <c r="C12" s="362"/>
      <c r="D12" s="363"/>
      <c r="E12" s="363"/>
      <c r="F12" s="363"/>
      <c r="G12" s="364"/>
    </row>
    <row r="13" spans="2:8" x14ac:dyDescent="0.3">
      <c r="C13" s="362"/>
      <c r="D13" s="363"/>
      <c r="E13" s="363"/>
      <c r="F13" s="363"/>
      <c r="G13" s="364"/>
    </row>
    <row r="14" spans="2:8" x14ac:dyDescent="0.3">
      <c r="C14" s="365"/>
      <c r="D14" s="366"/>
      <c r="E14" s="366"/>
      <c r="F14" s="366"/>
      <c r="G14" s="367"/>
    </row>
  </sheetData>
  <sheetProtection algorithmName="SHA-512" hashValue="tW1wD7/CI7lI5x4ZOY6smmG3yP4ObCHWbdA/SO7+v2xFFMQkSBA8x75riu2GbB3hVYgA5R47DzV4vGSjs1BSMA==" saltValue="aRMR1gKn71S3FImmFqBmkA==" spinCount="100000" sheet="1" objects="1" scenarios="1" sort="0" autoFilter="0" pivotTables="0"/>
  <mergeCells count="5">
    <mergeCell ref="C10:G14"/>
    <mergeCell ref="C2:G2"/>
    <mergeCell ref="C3:C4"/>
    <mergeCell ref="D3:F3"/>
    <mergeCell ref="G3:G4"/>
  </mergeCells>
  <conditionalFormatting sqref="D6:D7">
    <cfRule type="cellIs" dxfId="22" priority="10" operator="equal">
      <formula>0</formula>
    </cfRule>
  </conditionalFormatting>
  <conditionalFormatting sqref="D5:G5">
    <cfRule type="cellIs" dxfId="21" priority="3" operator="equal">
      <formula>0</formula>
    </cfRule>
  </conditionalFormatting>
  <dataValidations count="1">
    <dataValidation type="whole" operator="greaterThanOrEqual" allowBlank="1" showInputMessage="1" showErrorMessage="1" sqref="D5:G7" xr:uid="{00000000-0002-0000-0300-000000000000}">
      <formula1>0</formula1>
    </dataValidation>
  </dataValidations>
  <printOptions horizontalCentered="1" verticalCentered="1"/>
  <pageMargins left="0.15748031496062992" right="0.15748031496062992" top="0.39370078740157483" bottom="0.39370078740157483" header="0.15748031496062992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2">
    <tabColor theme="7" tint="0.79998168889431442"/>
    <pageSetUpPr fitToPage="1"/>
  </sheetPr>
  <dimension ref="B1:O27"/>
  <sheetViews>
    <sheetView showGridLines="0" zoomScale="90" zoomScaleNormal="90" workbookViewId="0"/>
  </sheetViews>
  <sheetFormatPr baseColWidth="10" defaultColWidth="11.44140625" defaultRowHeight="14.4" x14ac:dyDescent="0.3"/>
  <cols>
    <col min="1" max="1" width="8.5546875" style="19" customWidth="1"/>
    <col min="2" max="2" width="6.109375" style="130" hidden="1" customWidth="1"/>
    <col min="3" max="3" width="45.6640625" style="19" customWidth="1"/>
    <col min="4" max="15" width="8.44140625" style="19" customWidth="1"/>
    <col min="16" max="16384" width="11.44140625" style="19"/>
  </cols>
  <sheetData>
    <row r="1" spans="2:15" ht="18" customHeight="1" x14ac:dyDescent="0.3">
      <c r="B1" s="130">
        <v>1</v>
      </c>
      <c r="C1" s="75" t="s">
        <v>147</v>
      </c>
      <c r="D1" s="153"/>
      <c r="E1" s="153"/>
      <c r="F1" s="153"/>
      <c r="G1" s="153"/>
      <c r="H1" s="153"/>
      <c r="I1" s="153"/>
      <c r="J1" s="11"/>
      <c r="K1" s="11"/>
      <c r="L1" s="11"/>
      <c r="M1" s="11"/>
      <c r="N1" s="11"/>
      <c r="O1" s="11"/>
    </row>
    <row r="2" spans="2:15" ht="19.2" thickBot="1" x14ac:dyDescent="0.35">
      <c r="B2" s="130">
        <v>2</v>
      </c>
      <c r="C2" s="154" t="s">
        <v>802</v>
      </c>
      <c r="D2" s="153"/>
      <c r="E2" s="153"/>
      <c r="F2" s="153"/>
      <c r="G2" s="153"/>
      <c r="H2" s="153"/>
      <c r="I2" s="153"/>
    </row>
    <row r="3" spans="2:15" ht="49.8" customHeight="1" thickTop="1" thickBot="1" x14ac:dyDescent="0.35">
      <c r="B3" s="130">
        <v>3</v>
      </c>
      <c r="C3" s="369" t="s">
        <v>115</v>
      </c>
      <c r="D3" s="382" t="s">
        <v>150</v>
      </c>
      <c r="E3" s="383"/>
      <c r="F3" s="383"/>
      <c r="G3" s="383"/>
      <c r="H3" s="383"/>
      <c r="I3" s="384"/>
      <c r="J3" s="380" t="s">
        <v>1724</v>
      </c>
      <c r="K3" s="380"/>
      <c r="L3" s="380"/>
      <c r="M3" s="380"/>
      <c r="N3" s="380"/>
      <c r="O3" s="380"/>
    </row>
    <row r="4" spans="2:15" ht="24.75" customHeight="1" x14ac:dyDescent="0.3">
      <c r="B4" s="130">
        <v>4</v>
      </c>
      <c r="C4" s="381"/>
      <c r="D4" s="376" t="s">
        <v>114</v>
      </c>
      <c r="E4" s="377"/>
      <c r="F4" s="377"/>
      <c r="G4" s="378" t="s">
        <v>119</v>
      </c>
      <c r="H4" s="377"/>
      <c r="I4" s="379"/>
      <c r="J4" s="377" t="s">
        <v>114</v>
      </c>
      <c r="K4" s="377"/>
      <c r="L4" s="377"/>
      <c r="M4" s="386" t="s">
        <v>119</v>
      </c>
      <c r="N4" s="387"/>
      <c r="O4" s="387"/>
    </row>
    <row r="5" spans="2:15" ht="30.6" customHeight="1" thickBot="1" x14ac:dyDescent="0.3">
      <c r="B5" s="130">
        <v>5</v>
      </c>
      <c r="C5" s="370"/>
      <c r="D5" s="155" t="s">
        <v>0</v>
      </c>
      <c r="E5" s="156" t="s">
        <v>15</v>
      </c>
      <c r="F5" s="157" t="s">
        <v>14</v>
      </c>
      <c r="G5" s="158" t="s">
        <v>0</v>
      </c>
      <c r="H5" s="156" t="s">
        <v>15</v>
      </c>
      <c r="I5" s="159" t="s">
        <v>14</v>
      </c>
      <c r="J5" s="160" t="s">
        <v>0</v>
      </c>
      <c r="K5" s="161" t="s">
        <v>15</v>
      </c>
      <c r="L5" s="160" t="s">
        <v>14</v>
      </c>
      <c r="M5" s="162" t="s">
        <v>0</v>
      </c>
      <c r="N5" s="161" t="s">
        <v>15</v>
      </c>
      <c r="O5" s="160" t="s">
        <v>14</v>
      </c>
    </row>
    <row r="6" spans="2:15" ht="26.25" customHeight="1" thickTop="1" thickBot="1" x14ac:dyDescent="0.35">
      <c r="B6" s="130">
        <v>6</v>
      </c>
      <c r="C6" s="163" t="s">
        <v>639</v>
      </c>
      <c r="D6" s="164">
        <f>+E6+F6</f>
        <v>0</v>
      </c>
      <c r="E6" s="165">
        <f>+E7+E8+E9+E10+E11+E12+E13+E14+E15+E16+E17</f>
        <v>0</v>
      </c>
      <c r="F6" s="166">
        <f>+F7+F8+F9+F10+F11+F12+F13+F14+F15+F16+F17</f>
        <v>0</v>
      </c>
      <c r="G6" s="167">
        <f>+H6+I6</f>
        <v>0</v>
      </c>
      <c r="H6" s="165">
        <f>+H7+H8+H9+H10+H11+H12+H13+H14+H15+H16+H17</f>
        <v>0</v>
      </c>
      <c r="I6" s="168">
        <f>+I7+I8+I9+I10+I11+I12+I13+I14+I15+I16+I17</f>
        <v>0</v>
      </c>
      <c r="J6" s="166">
        <f>+K6+L6</f>
        <v>0</v>
      </c>
      <c r="K6" s="165">
        <f>+K7+K8+K9+K10+K11+K12+K13+K14+K15+K16+K17</f>
        <v>0</v>
      </c>
      <c r="L6" s="166">
        <f>+L7+L8+L9+L10+L11+L12+L13+L14+L15+L16+L17</f>
        <v>0</v>
      </c>
      <c r="M6" s="169">
        <f>+N6+O6</f>
        <v>0</v>
      </c>
      <c r="N6" s="165">
        <f>+N7+N8+N9+N10+N11+N12+N13+N14+N15+N16+N17</f>
        <v>0</v>
      </c>
      <c r="O6" s="166">
        <f>+O7+O8+O9+O10+O11+O12+O13+O14+O15+O16+O17</f>
        <v>0</v>
      </c>
    </row>
    <row r="7" spans="2:15" ht="25.5" customHeight="1" x14ac:dyDescent="0.3">
      <c r="B7" s="130">
        <v>7</v>
      </c>
      <c r="C7" s="345" t="s">
        <v>116</v>
      </c>
      <c r="D7" s="67">
        <f>+E7+F7</f>
        <v>0</v>
      </c>
      <c r="E7" s="236"/>
      <c r="F7" s="237"/>
      <c r="G7" s="170">
        <f>+H7+I7</f>
        <v>0</v>
      </c>
      <c r="H7" s="236"/>
      <c r="I7" s="242"/>
      <c r="J7" s="69">
        <f>+K7+L7</f>
        <v>0</v>
      </c>
      <c r="K7" s="245"/>
      <c r="L7" s="245"/>
      <c r="M7" s="171">
        <f>+N7+O7</f>
        <v>0</v>
      </c>
      <c r="N7" s="245"/>
      <c r="O7" s="247"/>
    </row>
    <row r="8" spans="2:15" ht="25.5" customHeight="1" x14ac:dyDescent="0.3">
      <c r="B8" s="130">
        <v>8</v>
      </c>
      <c r="C8" s="345" t="s">
        <v>77</v>
      </c>
      <c r="D8" s="86">
        <f>+E8+F8</f>
        <v>0</v>
      </c>
      <c r="E8" s="238"/>
      <c r="F8" s="239"/>
      <c r="G8" s="172">
        <f>+H8+I8</f>
        <v>0</v>
      </c>
      <c r="H8" s="238"/>
      <c r="I8" s="243"/>
      <c r="J8" s="115">
        <f t="shared" ref="J8:J17" si="0">+K8+L8</f>
        <v>0</v>
      </c>
      <c r="K8" s="238"/>
      <c r="L8" s="238"/>
      <c r="M8" s="173">
        <f t="shared" ref="M8:M12" si="1">+N8+O8</f>
        <v>0</v>
      </c>
      <c r="N8" s="238"/>
      <c r="O8" s="248"/>
    </row>
    <row r="9" spans="2:15" ht="25.5" customHeight="1" x14ac:dyDescent="0.3">
      <c r="B9" s="130">
        <v>9</v>
      </c>
      <c r="C9" s="345" t="s">
        <v>117</v>
      </c>
      <c r="D9" s="86">
        <f t="shared" ref="D9:D17" si="2">+E9+F9</f>
        <v>0</v>
      </c>
      <c r="E9" s="238"/>
      <c r="F9" s="239"/>
      <c r="G9" s="172">
        <f t="shared" ref="G9:G12" si="3">+H9+I9</f>
        <v>0</v>
      </c>
      <c r="H9" s="238"/>
      <c r="I9" s="243"/>
      <c r="J9" s="115">
        <f t="shared" si="0"/>
        <v>0</v>
      </c>
      <c r="K9" s="238"/>
      <c r="L9" s="238"/>
      <c r="M9" s="173">
        <f t="shared" si="1"/>
        <v>0</v>
      </c>
      <c r="N9" s="238"/>
      <c r="O9" s="248"/>
    </row>
    <row r="10" spans="2:15" ht="25.5" customHeight="1" x14ac:dyDescent="0.3">
      <c r="B10" s="130">
        <v>10</v>
      </c>
      <c r="C10" s="345" t="s">
        <v>118</v>
      </c>
      <c r="D10" s="86">
        <f t="shared" si="2"/>
        <v>0</v>
      </c>
      <c r="E10" s="238"/>
      <c r="F10" s="239"/>
      <c r="G10" s="172">
        <f t="shared" si="3"/>
        <v>0</v>
      </c>
      <c r="H10" s="238"/>
      <c r="I10" s="243"/>
      <c r="J10" s="115">
        <f t="shared" si="0"/>
        <v>0</v>
      </c>
      <c r="K10" s="238"/>
      <c r="L10" s="238"/>
      <c r="M10" s="173">
        <f t="shared" si="1"/>
        <v>0</v>
      </c>
      <c r="N10" s="238"/>
      <c r="O10" s="248"/>
    </row>
    <row r="11" spans="2:15" ht="25.5" customHeight="1" x14ac:dyDescent="0.3">
      <c r="B11" s="130">
        <v>11</v>
      </c>
      <c r="C11" s="345" t="s">
        <v>1725</v>
      </c>
      <c r="D11" s="86">
        <f t="shared" si="2"/>
        <v>0</v>
      </c>
      <c r="E11" s="238"/>
      <c r="F11" s="239"/>
      <c r="G11" s="172">
        <f t="shared" si="3"/>
        <v>0</v>
      </c>
      <c r="H11" s="238"/>
      <c r="I11" s="243"/>
      <c r="J11" s="115">
        <f t="shared" si="0"/>
        <v>0</v>
      </c>
      <c r="K11" s="238"/>
      <c r="L11" s="238"/>
      <c r="M11" s="173">
        <f t="shared" si="1"/>
        <v>0</v>
      </c>
      <c r="N11" s="238"/>
      <c r="O11" s="248"/>
    </row>
    <row r="12" spans="2:15" ht="25.5" customHeight="1" x14ac:dyDescent="0.3">
      <c r="B12" s="130">
        <v>12</v>
      </c>
      <c r="C12" s="345" t="s">
        <v>950</v>
      </c>
      <c r="D12" s="86">
        <f t="shared" si="2"/>
        <v>0</v>
      </c>
      <c r="E12" s="238"/>
      <c r="F12" s="239"/>
      <c r="G12" s="172">
        <f t="shared" si="3"/>
        <v>0</v>
      </c>
      <c r="H12" s="238"/>
      <c r="I12" s="243"/>
      <c r="J12" s="115">
        <f t="shared" si="0"/>
        <v>0</v>
      </c>
      <c r="K12" s="238"/>
      <c r="L12" s="238"/>
      <c r="M12" s="173">
        <f t="shared" si="1"/>
        <v>0</v>
      </c>
      <c r="N12" s="238"/>
      <c r="O12" s="248"/>
    </row>
    <row r="13" spans="2:15" ht="25.5" customHeight="1" x14ac:dyDescent="0.3">
      <c r="B13" s="130">
        <v>13</v>
      </c>
      <c r="C13" s="345" t="s">
        <v>79</v>
      </c>
      <c r="D13" s="86">
        <f t="shared" ref="D13:D15" si="4">+E13+F13</f>
        <v>0</v>
      </c>
      <c r="E13" s="238"/>
      <c r="F13" s="239"/>
      <c r="G13" s="172">
        <f t="shared" ref="G13:G15" si="5">+H13+I13</f>
        <v>0</v>
      </c>
      <c r="H13" s="238"/>
      <c r="I13" s="243"/>
      <c r="J13" s="115">
        <f t="shared" ref="J13:J15" si="6">+K13+L13</f>
        <v>0</v>
      </c>
      <c r="K13" s="238"/>
      <c r="L13" s="238"/>
      <c r="M13" s="173">
        <f t="shared" ref="M13:M15" si="7">+N13+O13</f>
        <v>0</v>
      </c>
      <c r="N13" s="238"/>
      <c r="O13" s="248"/>
    </row>
    <row r="14" spans="2:15" ht="25.5" customHeight="1" x14ac:dyDescent="0.3">
      <c r="B14" s="130">
        <v>14</v>
      </c>
      <c r="C14" s="346" t="s">
        <v>955</v>
      </c>
      <c r="D14" s="86">
        <f t="shared" si="4"/>
        <v>0</v>
      </c>
      <c r="E14" s="238"/>
      <c r="F14" s="239"/>
      <c r="G14" s="172">
        <f t="shared" si="5"/>
        <v>0</v>
      </c>
      <c r="H14" s="238"/>
      <c r="I14" s="243"/>
      <c r="J14" s="115">
        <f t="shared" si="6"/>
        <v>0</v>
      </c>
      <c r="K14" s="238"/>
      <c r="L14" s="238"/>
      <c r="M14" s="173">
        <f t="shared" si="7"/>
        <v>0</v>
      </c>
      <c r="N14" s="238"/>
      <c r="O14" s="248"/>
    </row>
    <row r="15" spans="2:15" ht="25.5" customHeight="1" x14ac:dyDescent="0.3">
      <c r="B15" s="130">
        <v>15</v>
      </c>
      <c r="C15" s="345" t="s">
        <v>80</v>
      </c>
      <c r="D15" s="86">
        <f t="shared" si="4"/>
        <v>0</v>
      </c>
      <c r="E15" s="238"/>
      <c r="F15" s="239"/>
      <c r="G15" s="172">
        <f t="shared" si="5"/>
        <v>0</v>
      </c>
      <c r="H15" s="238"/>
      <c r="I15" s="243"/>
      <c r="J15" s="115">
        <f t="shared" si="6"/>
        <v>0</v>
      </c>
      <c r="K15" s="238"/>
      <c r="L15" s="238"/>
      <c r="M15" s="173">
        <f t="shared" si="7"/>
        <v>0</v>
      </c>
      <c r="N15" s="238"/>
      <c r="O15" s="248"/>
    </row>
    <row r="16" spans="2:15" ht="25.5" customHeight="1" x14ac:dyDescent="0.3">
      <c r="B16" s="130">
        <v>16</v>
      </c>
      <c r="C16" s="345" t="s">
        <v>1002</v>
      </c>
      <c r="D16" s="86">
        <f t="shared" si="2"/>
        <v>0</v>
      </c>
      <c r="E16" s="238"/>
      <c r="F16" s="239"/>
      <c r="G16" s="172">
        <f t="shared" ref="G16:G17" si="8">+H16+I16</f>
        <v>0</v>
      </c>
      <c r="H16" s="238"/>
      <c r="I16" s="243"/>
      <c r="J16" s="115">
        <f t="shared" si="0"/>
        <v>0</v>
      </c>
      <c r="K16" s="246"/>
      <c r="L16" s="246"/>
      <c r="M16" s="173">
        <f t="shared" ref="M16:M17" si="9">+N16+O16</f>
        <v>0</v>
      </c>
      <c r="N16" s="246"/>
      <c r="O16" s="249"/>
    </row>
    <row r="17" spans="2:15" ht="25.5" customHeight="1" thickBot="1" x14ac:dyDescent="0.35">
      <c r="B17" s="130">
        <v>17</v>
      </c>
      <c r="C17" s="347" t="s">
        <v>1726</v>
      </c>
      <c r="D17" s="89">
        <f t="shared" si="2"/>
        <v>0</v>
      </c>
      <c r="E17" s="240"/>
      <c r="F17" s="241"/>
      <c r="G17" s="174">
        <f t="shared" si="8"/>
        <v>0</v>
      </c>
      <c r="H17" s="240"/>
      <c r="I17" s="244"/>
      <c r="J17" s="126">
        <f t="shared" si="0"/>
        <v>0</v>
      </c>
      <c r="K17" s="240"/>
      <c r="L17" s="240"/>
      <c r="M17" s="175">
        <f t="shared" si="9"/>
        <v>0</v>
      </c>
      <c r="N17" s="240"/>
      <c r="O17" s="250"/>
    </row>
    <row r="18" spans="2:15" ht="16.5" customHeight="1" thickTop="1" x14ac:dyDescent="0.3">
      <c r="B18" s="130">
        <v>18</v>
      </c>
      <c r="C18" s="176" t="s">
        <v>952</v>
      </c>
      <c r="D18" s="7"/>
      <c r="E18" s="44" t="str">
        <f>IF(E6='CUADRO 1'!E6,"","XX")</f>
        <v/>
      </c>
      <c r="F18" s="44" t="str">
        <f>IF(F6='CUADRO 1'!F6,"","XX")</f>
        <v/>
      </c>
      <c r="G18" s="7"/>
      <c r="H18" s="44" t="str">
        <f>IF(H6='CUADRO 1'!E7,"","XX")</f>
        <v/>
      </c>
      <c r="I18" s="44" t="str">
        <f>IF(I6='CUADRO 1'!F7,"","XX")</f>
        <v/>
      </c>
      <c r="J18" s="177"/>
      <c r="K18" s="178" t="str">
        <f>IF(OR(K7&gt;E7,K8&gt;E8,K9&gt;E9,K10&gt;E10,K11&gt;E11,K12&gt;E12,K13&gt;E13,K14&gt;E14,K15&gt;E15,K16&gt;E16,K17&gt;E17),"XXX","")</f>
        <v/>
      </c>
      <c r="L18" s="178" t="str">
        <f>IF(OR(L7&gt;F7,L8&gt;F8,L9&gt;F9,L10&gt;F10,L11&gt;F11,L12&gt;F12,L13&gt;F13,L14&gt;F14,L15&gt;F15,L16&gt;F16,L17&gt;F17),"XXX","")</f>
        <v/>
      </c>
      <c r="M18" s="177"/>
      <c r="N18" s="178" t="str">
        <f>IF(OR(N7&gt;H7,N8&gt;H8,N9&gt;H9,N10&gt;H10,N11&gt;H11,N12&gt;H12,N13&gt;H13,N14&gt;H14,N15&gt;H15,N16&gt;H16,N17&gt;H17),"XXX","")</f>
        <v/>
      </c>
      <c r="O18" s="178" t="str">
        <f>IF(OR(O7&gt;I7,O8&gt;I8,O9&gt;I9,O10&gt;I10,O11&gt;I11,O12&gt;I12,O13&gt;I13,O14&gt;I14,O15&gt;I15,O16&gt;I16,O17&gt;I17),"XXX","")</f>
        <v/>
      </c>
    </row>
    <row r="19" spans="2:15" ht="16.5" customHeight="1" x14ac:dyDescent="0.3">
      <c r="B19" s="130">
        <v>19</v>
      </c>
      <c r="C19" s="389" t="s">
        <v>1003</v>
      </c>
      <c r="D19" s="388" t="str">
        <f>IF(OR(E18="XX",F18="XX",H18="XX",I18="XX"),"XX = ¡VERIFICAR!.  El total de hombres o mujeres de este cuadro, no coincide con lo reportado en el Cuadro 1.","")</f>
        <v/>
      </c>
      <c r="E19" s="388"/>
      <c r="F19" s="388"/>
      <c r="G19" s="388"/>
      <c r="H19" s="388"/>
      <c r="I19" s="388"/>
      <c r="J19" s="179"/>
      <c r="K19" s="385" t="str">
        <f>IF(OR(K18="XXX",L18="XXX",N18="XXX",O18="XXX"),"XXX = ¡VERIFICAR!.  En alguna Discapacidad se están indicando más estudiantes Alfabetizados que los reportados en Matrícula Inicial.","")</f>
        <v/>
      </c>
      <c r="L19" s="385"/>
      <c r="M19" s="385"/>
      <c r="N19" s="385"/>
      <c r="O19" s="385"/>
    </row>
    <row r="20" spans="2:15" ht="16.5" customHeight="1" x14ac:dyDescent="0.3">
      <c r="B20" s="130">
        <v>20</v>
      </c>
      <c r="C20" s="389"/>
      <c r="D20" s="388"/>
      <c r="E20" s="388"/>
      <c r="F20" s="388"/>
      <c r="G20" s="388"/>
      <c r="H20" s="388"/>
      <c r="I20" s="388"/>
      <c r="J20" s="179"/>
      <c r="K20" s="385"/>
      <c r="L20" s="385"/>
      <c r="M20" s="385"/>
      <c r="N20" s="385"/>
      <c r="O20" s="385"/>
    </row>
    <row r="21" spans="2:15" ht="16.5" customHeight="1" x14ac:dyDescent="0.3">
      <c r="B21" s="130">
        <v>21</v>
      </c>
      <c r="C21" s="176"/>
      <c r="D21" s="388"/>
      <c r="E21" s="388"/>
      <c r="F21" s="388"/>
      <c r="G21" s="388"/>
      <c r="H21" s="388"/>
      <c r="I21" s="388"/>
      <c r="J21" s="179"/>
      <c r="K21" s="385"/>
      <c r="L21" s="385"/>
      <c r="M21" s="385"/>
      <c r="N21" s="385"/>
      <c r="O21" s="385"/>
    </row>
    <row r="22" spans="2:15" ht="16.5" customHeight="1" x14ac:dyDescent="0.3">
      <c r="B22" s="130">
        <v>22</v>
      </c>
      <c r="J22" s="179"/>
      <c r="K22" s="385"/>
      <c r="L22" s="385"/>
      <c r="M22" s="385"/>
      <c r="N22" s="385"/>
      <c r="O22" s="385"/>
    </row>
    <row r="23" spans="2:15" ht="16.5" customHeight="1" x14ac:dyDescent="0.35">
      <c r="B23" s="130">
        <v>23</v>
      </c>
      <c r="C23" s="46" t="s">
        <v>112</v>
      </c>
      <c r="J23" s="179"/>
      <c r="K23" s="179"/>
      <c r="L23" s="179"/>
      <c r="M23" s="179"/>
      <c r="N23" s="179"/>
      <c r="O23" s="179"/>
    </row>
    <row r="24" spans="2:15" ht="16.5" customHeight="1" x14ac:dyDescent="0.3">
      <c r="B24" s="130">
        <v>24</v>
      </c>
      <c r="C24" s="359"/>
      <c r="D24" s="360"/>
      <c r="E24" s="360"/>
      <c r="F24" s="360"/>
      <c r="G24" s="360"/>
      <c r="H24" s="360"/>
      <c r="I24" s="360"/>
      <c r="J24" s="360"/>
      <c r="K24" s="360"/>
      <c r="L24" s="360"/>
      <c r="M24" s="360"/>
      <c r="N24" s="360"/>
      <c r="O24" s="361"/>
    </row>
    <row r="25" spans="2:15" ht="16.5" customHeight="1" x14ac:dyDescent="0.3">
      <c r="C25" s="362"/>
      <c r="D25" s="363"/>
      <c r="E25" s="363"/>
      <c r="F25" s="363"/>
      <c r="G25" s="363"/>
      <c r="H25" s="363"/>
      <c r="I25" s="363"/>
      <c r="J25" s="363"/>
      <c r="K25" s="363"/>
      <c r="L25" s="363"/>
      <c r="M25" s="363"/>
      <c r="N25" s="363"/>
      <c r="O25" s="364"/>
    </row>
    <row r="26" spans="2:15" x14ac:dyDescent="0.3">
      <c r="C26" s="362"/>
      <c r="D26" s="363"/>
      <c r="E26" s="363"/>
      <c r="F26" s="363"/>
      <c r="G26" s="363"/>
      <c r="H26" s="363"/>
      <c r="I26" s="363"/>
      <c r="J26" s="363"/>
      <c r="K26" s="363"/>
      <c r="L26" s="363"/>
      <c r="M26" s="363"/>
      <c r="N26" s="363"/>
      <c r="O26" s="364"/>
    </row>
    <row r="27" spans="2:15" x14ac:dyDescent="0.3">
      <c r="C27" s="365"/>
      <c r="D27" s="366"/>
      <c r="E27" s="366"/>
      <c r="F27" s="366"/>
      <c r="G27" s="366"/>
      <c r="H27" s="366"/>
      <c r="I27" s="366"/>
      <c r="J27" s="366"/>
      <c r="K27" s="366"/>
      <c r="L27" s="366"/>
      <c r="M27" s="366"/>
      <c r="N27" s="366"/>
      <c r="O27" s="367"/>
    </row>
  </sheetData>
  <sheetProtection algorithmName="SHA-512" hashValue="R0dBVZ9CZN+jStUALIMzEkUJ6D9L4UKA6pr9+4uGqdzGpFFUYiGRchllajhpZJ+fqiSclpB3GL70OaiZsoXXYQ==" saltValue="Ov28Ng6g2BHIkH2FpHNngg==" spinCount="100000" sheet="1" objects="1" scenarios="1" sort="0" autoFilter="0" pivotTables="0"/>
  <mergeCells count="11">
    <mergeCell ref="C24:O27"/>
    <mergeCell ref="D4:F4"/>
    <mergeCell ref="G4:I4"/>
    <mergeCell ref="J3:O3"/>
    <mergeCell ref="C3:C5"/>
    <mergeCell ref="D3:I3"/>
    <mergeCell ref="K19:O22"/>
    <mergeCell ref="J4:L4"/>
    <mergeCell ref="M4:O4"/>
    <mergeCell ref="D19:I21"/>
    <mergeCell ref="C19:C20"/>
  </mergeCells>
  <conditionalFormatting sqref="D7:D17 G7:G17 J7:J17 M7:M17">
    <cfRule type="cellIs" dxfId="20" priority="8" operator="equal">
      <formula>0</formula>
    </cfRule>
  </conditionalFormatting>
  <conditionalFormatting sqref="D19:I21">
    <cfRule type="notContainsBlanks" dxfId="19" priority="104">
      <formula>LEN(TRIM(D19))&gt;0</formula>
    </cfRule>
  </conditionalFormatting>
  <conditionalFormatting sqref="D6:O6">
    <cfRule type="cellIs" dxfId="18" priority="78" operator="equal">
      <formula>0</formula>
    </cfRule>
  </conditionalFormatting>
  <conditionalFormatting sqref="J18">
    <cfRule type="notContainsBlanks" dxfId="17" priority="82">
      <formula>LEN(TRIM(J18))&gt;0</formula>
    </cfRule>
  </conditionalFormatting>
  <conditionalFormatting sqref="K7:L17">
    <cfRule type="cellIs" dxfId="16" priority="50" operator="greaterThan">
      <formula>E7</formula>
    </cfRule>
  </conditionalFormatting>
  <conditionalFormatting sqref="K19:O22">
    <cfRule type="notContainsBlanks" dxfId="15" priority="83">
      <formula>LEN(TRIM(K19))&gt;0</formula>
    </cfRule>
  </conditionalFormatting>
  <conditionalFormatting sqref="M18">
    <cfRule type="notContainsBlanks" dxfId="14" priority="79">
      <formula>LEN(TRIM(M18))&gt;0</formula>
    </cfRule>
  </conditionalFormatting>
  <conditionalFormatting sqref="N7:O17">
    <cfRule type="cellIs" dxfId="13" priority="18" operator="greaterThan">
      <formula>H7</formula>
    </cfRule>
  </conditionalFormatting>
  <dataValidations count="1">
    <dataValidation type="whole" operator="greaterThanOrEqual" allowBlank="1" showInputMessage="1" showErrorMessage="1" sqref="D6:O17" xr:uid="{00000000-0002-0000-0400-000000000000}">
      <formula1>0</formula1>
    </dataValidation>
  </dataValidations>
  <printOptions horizontalCentered="1" verticalCentered="1"/>
  <pageMargins left="0.15748031496062992" right="0.15748031496062992" top="0.39370078740157483" bottom="0.39370078740157483" header="0.15748031496062992" footer="0.19685039370078741"/>
  <pageSetup scale="90" orientation="landscape" r:id="rId1"/>
  <headerFooter scaleWithDoc="0">
    <oddHeader>&amp;C&amp;G</oddHeader>
    <oddFooter>&amp;R&amp;"Gentium Basic,Normal"&amp;A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3">
    <tabColor theme="7" tint="0.79998168889431442"/>
    <pageSetUpPr fitToPage="1"/>
  </sheetPr>
  <dimension ref="B1:I38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11.44140625" style="19"/>
    <col min="2" max="2" width="3.88671875" style="19" hidden="1" customWidth="1"/>
    <col min="3" max="3" width="69" style="19" customWidth="1"/>
    <col min="4" max="4" width="8.33203125" style="19" customWidth="1"/>
    <col min="5" max="5" width="4.33203125" style="19" customWidth="1"/>
    <col min="6" max="6" width="5.33203125" style="133" customWidth="1"/>
    <col min="7" max="7" width="12.6640625" style="19" customWidth="1"/>
    <col min="8" max="9" width="14.5546875" style="19" customWidth="1"/>
    <col min="10" max="16384" width="11.44140625" style="19"/>
  </cols>
  <sheetData>
    <row r="1" spans="2:9" ht="18.600000000000001" x14ac:dyDescent="0.3">
      <c r="B1" s="130">
        <v>1</v>
      </c>
      <c r="C1" s="75" t="s">
        <v>148</v>
      </c>
      <c r="F1" s="19"/>
      <c r="H1" s="131"/>
      <c r="I1" s="131"/>
    </row>
    <row r="2" spans="2:9" ht="18.600000000000001" x14ac:dyDescent="0.3">
      <c r="B2" s="130">
        <v>2</v>
      </c>
      <c r="C2" s="75" t="s">
        <v>746</v>
      </c>
      <c r="D2" s="132"/>
      <c r="E2" s="132"/>
    </row>
    <row r="3" spans="2:9" ht="19.2" thickBot="1" x14ac:dyDescent="0.35">
      <c r="B3" s="130">
        <v>3</v>
      </c>
      <c r="C3" s="75" t="s">
        <v>2305</v>
      </c>
      <c r="D3" s="134"/>
      <c r="E3" s="134"/>
      <c r="F3" s="94"/>
      <c r="G3" s="134"/>
    </row>
    <row r="4" spans="2:9" ht="39" customHeight="1" thickTop="1" thickBot="1" x14ac:dyDescent="0.35">
      <c r="B4" s="130">
        <v>4</v>
      </c>
      <c r="C4" s="135" t="s">
        <v>149</v>
      </c>
      <c r="D4" s="77" t="s">
        <v>1535</v>
      </c>
      <c r="E4" s="77"/>
      <c r="F4" s="136"/>
      <c r="G4" s="137" t="s">
        <v>150</v>
      </c>
    </row>
    <row r="5" spans="2:9" s="133" customFormat="1" ht="22.5" customHeight="1" thickTop="1" x14ac:dyDescent="0.3">
      <c r="B5" s="130">
        <v>5</v>
      </c>
      <c r="C5" s="390" t="s">
        <v>0</v>
      </c>
      <c r="D5" s="390"/>
      <c r="E5" s="390"/>
      <c r="F5" s="391"/>
      <c r="G5" s="138">
        <f>SUM(G6:G31)</f>
        <v>0</v>
      </c>
      <c r="H5" s="392" t="str">
        <f>IF($G$5=('CUADRO 1'!D5),"","--&gt; ¡VERIFICAR!.  El total de III y IV Ciclo no coincide con el total del Cuadro 1.")</f>
        <v/>
      </c>
      <c r="I5" s="392"/>
    </row>
    <row r="6" spans="2:9" s="133" customFormat="1" ht="16.5" customHeight="1" x14ac:dyDescent="0.3">
      <c r="B6" s="130">
        <v>6</v>
      </c>
      <c r="C6" s="251"/>
      <c r="D6" s="139" t="str">
        <f t="shared" ref="D6:D30" si="0">IFERROR(VLOOKUP(C6,ubicac,2,0),"")</f>
        <v/>
      </c>
      <c r="E6" s="140"/>
      <c r="F6" s="141" t="str">
        <f>IF(AND(OR(G6&gt;0),AND(C6="")),"*",IF(AND(C6&lt;&gt;"",AND(G6=0)),"***",""))</f>
        <v/>
      </c>
      <c r="G6" s="254"/>
      <c r="H6" s="392"/>
      <c r="I6" s="392"/>
    </row>
    <row r="7" spans="2:9" s="133" customFormat="1" ht="16.5" customHeight="1" x14ac:dyDescent="0.3">
      <c r="B7" s="130">
        <v>7</v>
      </c>
      <c r="C7" s="252"/>
      <c r="D7" s="142" t="str">
        <f t="shared" si="0"/>
        <v/>
      </c>
      <c r="E7" s="113" t="str">
        <f>IF(D7="","",IF(OR(D7=D6),"R",""))</f>
        <v/>
      </c>
      <c r="F7" s="143" t="str">
        <f t="shared" ref="F7:F31" si="1">IF(AND(OR(G7&gt;0),AND(C7="")),"*",IF(AND(C7&lt;&gt;"",AND(G7=0)),"***",""))</f>
        <v/>
      </c>
      <c r="G7" s="255"/>
      <c r="H7" s="392"/>
      <c r="I7" s="392"/>
    </row>
    <row r="8" spans="2:9" s="133" customFormat="1" ht="16.5" customHeight="1" x14ac:dyDescent="0.3">
      <c r="B8" s="130">
        <v>8</v>
      </c>
      <c r="C8" s="252"/>
      <c r="D8" s="142" t="str">
        <f t="shared" si="0"/>
        <v/>
      </c>
      <c r="E8" s="113" t="str">
        <f>IF(D8="","",IF(OR(D8=D7,D8=D6),"R",""))</f>
        <v/>
      </c>
      <c r="F8" s="144" t="str">
        <f t="shared" si="1"/>
        <v/>
      </c>
      <c r="G8" s="256"/>
    </row>
    <row r="9" spans="2:9" s="133" customFormat="1" ht="16.5" customHeight="1" x14ac:dyDescent="0.3">
      <c r="B9" s="130">
        <v>9</v>
      </c>
      <c r="C9" s="252"/>
      <c r="D9" s="142" t="str">
        <f t="shared" si="0"/>
        <v/>
      </c>
      <c r="E9" s="113" t="str">
        <f>IF(D9="","",IF(OR(D9=D8,D9=D7,D9=D6),"R",""))</f>
        <v/>
      </c>
      <c r="F9" s="144" t="str">
        <f t="shared" si="1"/>
        <v/>
      </c>
      <c r="G9" s="256"/>
      <c r="H9" s="388" t="str">
        <f>IF(OR(F6="*",F7="*",F8="*",F9="*",F10="*",F11="*",F12="*",F13="*",F14="*",F15="*",F16="*",F17="*",F18="*",F19="*",F20="*",F21="*",F22="*",F23="*",F24="*",F25="*",F26="*",F27="*",F28="*",F29="*",F30="*",F31="*"),"* = No ha seleccionado Provincia/Cantón/Distrito","")</f>
        <v/>
      </c>
      <c r="I9" s="388"/>
    </row>
    <row r="10" spans="2:9" s="133" customFormat="1" ht="16.5" customHeight="1" x14ac:dyDescent="0.3">
      <c r="B10" s="130">
        <v>10</v>
      </c>
      <c r="C10" s="252"/>
      <c r="D10" s="142" t="str">
        <f t="shared" si="0"/>
        <v/>
      </c>
      <c r="E10" s="113" t="str">
        <f>IF(D10="","",IF(OR(D10=D9,D10=D8,D10=D7,D10=D6),"R",""))</f>
        <v/>
      </c>
      <c r="F10" s="144" t="str">
        <f t="shared" si="1"/>
        <v/>
      </c>
      <c r="G10" s="256"/>
      <c r="H10" s="388"/>
      <c r="I10" s="388"/>
    </row>
    <row r="11" spans="2:9" s="133" customFormat="1" ht="16.5" customHeight="1" x14ac:dyDescent="0.3">
      <c r="B11" s="130">
        <v>11</v>
      </c>
      <c r="C11" s="252"/>
      <c r="D11" s="142" t="str">
        <f t="shared" si="0"/>
        <v/>
      </c>
      <c r="E11" s="113" t="str">
        <f>IF(D11="","",IF(OR(D11=D10,D11=D9,D11=D8,D11=D7,D11=D6),"R",""))</f>
        <v/>
      </c>
      <c r="F11" s="144" t="str">
        <f t="shared" si="1"/>
        <v/>
      </c>
      <c r="G11" s="256"/>
      <c r="H11" s="388"/>
      <c r="I11" s="388"/>
    </row>
    <row r="12" spans="2:9" s="133" customFormat="1" ht="16.5" customHeight="1" x14ac:dyDescent="0.3">
      <c r="B12" s="130">
        <v>12</v>
      </c>
      <c r="C12" s="252"/>
      <c r="D12" s="142" t="str">
        <f t="shared" si="0"/>
        <v/>
      </c>
      <c r="E12" s="113" t="str">
        <f>IF(D12="","",IF(OR(D12=D11,D12=D10,D12=D9,D12=D8,D12=D7,D12=D6),"R",""))</f>
        <v/>
      </c>
      <c r="F12" s="144" t="str">
        <f t="shared" si="1"/>
        <v/>
      </c>
      <c r="G12" s="256"/>
      <c r="H12" s="295"/>
      <c r="I12" s="295"/>
    </row>
    <row r="13" spans="2:9" s="133" customFormat="1" ht="16.5" customHeight="1" x14ac:dyDescent="0.3">
      <c r="B13" s="130">
        <v>13</v>
      </c>
      <c r="C13" s="252"/>
      <c r="D13" s="142" t="str">
        <f t="shared" si="0"/>
        <v/>
      </c>
      <c r="E13" s="113" t="str">
        <f>IF(D13="","",IF(OR(D13=D12,D13=D11,D13=D10,D13=D9,D13=D8,D13=D7,D13=D6),"R",""))</f>
        <v/>
      </c>
      <c r="F13" s="144" t="str">
        <f t="shared" si="1"/>
        <v/>
      </c>
      <c r="G13" s="256"/>
      <c r="H13" s="388" t="str">
        <f>IF(OR(F6="***",F7="***",F8="***",F9="***",F10="***",F11="***",F12="***",F13="***",F14="***",F15="***",F16="***",F17="***",F18="***",F19="***",F20="***",F21="***",F22="***",F23="***",F24="***",F25="***",F26="***",F27="***",F28="***",F29="***",F30="***",F31="***"),"*** = Digite la matrícula","")</f>
        <v/>
      </c>
      <c r="I13" s="388"/>
    </row>
    <row r="14" spans="2:9" s="133" customFormat="1" ht="16.5" customHeight="1" x14ac:dyDescent="0.3">
      <c r="B14" s="130">
        <v>14</v>
      </c>
      <c r="C14" s="252"/>
      <c r="D14" s="142" t="str">
        <f t="shared" si="0"/>
        <v/>
      </c>
      <c r="E14" s="113" t="str">
        <f>IF(D14="","",IF(OR(D14=D13,D14=D12,D14=D11,D14=D10,D14=D9,D14=D8,D14=D7,D14=D6),"R",""))</f>
        <v/>
      </c>
      <c r="F14" s="144" t="str">
        <f t="shared" si="1"/>
        <v/>
      </c>
      <c r="G14" s="256"/>
      <c r="H14" s="388"/>
      <c r="I14" s="388"/>
    </row>
    <row r="15" spans="2:9" s="133" customFormat="1" ht="16.5" customHeight="1" x14ac:dyDescent="0.3">
      <c r="B15" s="130">
        <v>15</v>
      </c>
      <c r="C15" s="252"/>
      <c r="D15" s="142" t="str">
        <f t="shared" si="0"/>
        <v/>
      </c>
      <c r="E15" s="113" t="str">
        <f>IF(D15="","",IF(OR(D15=D14,D15=D13,D15=D12,D15=D11,D15=D10,D15=D9,D15=D8,D15=D7,D15=D6),"R",""))</f>
        <v/>
      </c>
      <c r="F15" s="144" t="str">
        <f t="shared" si="1"/>
        <v/>
      </c>
      <c r="G15" s="256"/>
      <c r="H15" s="295"/>
      <c r="I15" s="295"/>
    </row>
    <row r="16" spans="2:9" s="133" customFormat="1" ht="16.5" customHeight="1" x14ac:dyDescent="0.3">
      <c r="B16" s="130">
        <v>16</v>
      </c>
      <c r="C16" s="252"/>
      <c r="D16" s="142" t="str">
        <f t="shared" si="0"/>
        <v/>
      </c>
      <c r="E16" s="113" t="str">
        <f>IF(D16="","",IF(OR(D16=D15,D16=D14,D16=D13,D16=D12,D16=D11,D16=D10,D16=D9,D16=D8,D16=D7,D16=D6),"R",""))</f>
        <v/>
      </c>
      <c r="F16" s="144" t="str">
        <f t="shared" si="1"/>
        <v/>
      </c>
      <c r="G16" s="256"/>
      <c r="H16" s="388" t="str">
        <f>IF(OR(E6="R",E7="R",E8="R",E9="R",E10="R",E11="R",E12="R",E13="R",E14="R",E15="R",E16="R",E17="R",E18="R",E19="R",E20="R",E21="R",E22="R",E23="R",E24="R",E25="R",E26="R",E27="R",E28="R",E29="R",E30="R",E31="R"),"R = Líneas repetidas","")</f>
        <v/>
      </c>
      <c r="I16" s="388"/>
    </row>
    <row r="17" spans="2:9" s="133" customFormat="1" ht="16.5" customHeight="1" x14ac:dyDescent="0.3">
      <c r="B17" s="130">
        <v>17</v>
      </c>
      <c r="C17" s="252"/>
      <c r="D17" s="142" t="str">
        <f t="shared" si="0"/>
        <v/>
      </c>
      <c r="E17" s="113" t="str">
        <f>IF(D17="","",IF(OR(D17=D16,D17=D15,D17=D14,D17=D13,D17=D12,D17=D11,D17=D10,D17=D9,D17=D8,D17=D7,D17=D6),"R",""))</f>
        <v/>
      </c>
      <c r="F17" s="144" t="str">
        <f t="shared" si="1"/>
        <v/>
      </c>
      <c r="G17" s="256"/>
      <c r="H17" s="388"/>
      <c r="I17" s="388"/>
    </row>
    <row r="18" spans="2:9" s="133" customFormat="1" ht="16.5" customHeight="1" x14ac:dyDescent="0.3">
      <c r="B18" s="130">
        <v>18</v>
      </c>
      <c r="C18" s="252"/>
      <c r="D18" s="142" t="str">
        <f t="shared" si="0"/>
        <v/>
      </c>
      <c r="E18" s="113" t="str">
        <f>IF(D18="","",IF(OR(D18=D17,D18=D16,D18=D15,D18=D14,D18=D13,D18=D12,D18=D11,D18=D10,D18=D9,D18=D8,D18=D7,D18=D6),"R",""))</f>
        <v/>
      </c>
      <c r="F18" s="144" t="str">
        <f t="shared" si="1"/>
        <v/>
      </c>
      <c r="G18" s="256"/>
    </row>
    <row r="19" spans="2:9" s="133" customFormat="1" ht="16.5" customHeight="1" x14ac:dyDescent="0.3">
      <c r="B19" s="130">
        <v>19</v>
      </c>
      <c r="C19" s="252"/>
      <c r="D19" s="142" t="str">
        <f t="shared" si="0"/>
        <v/>
      </c>
      <c r="E19" s="113" t="str">
        <f>IF(D19="","",IF(OR(D19=D18,D19=D17,D19=D16,D19=D15,D19=D14,D19=D13,D19=D12,D19=D11,D19=D10,D19=D9,D19=D8,D19=D7,D19=D6),"R",""))</f>
        <v/>
      </c>
      <c r="F19" s="144" t="str">
        <f t="shared" si="1"/>
        <v/>
      </c>
      <c r="G19" s="256"/>
    </row>
    <row r="20" spans="2:9" s="133" customFormat="1" ht="16.5" customHeight="1" x14ac:dyDescent="0.3">
      <c r="B20" s="130">
        <v>20</v>
      </c>
      <c r="C20" s="252"/>
      <c r="D20" s="142" t="str">
        <f t="shared" si="0"/>
        <v/>
      </c>
      <c r="E20" s="113" t="str">
        <f>IF(D20="","",IF(OR(D20=D19,D20=D18,D20=D17,D20=D16,D20=D15,D20=D14,D20=D13,D20=D12,D20=D11,D20=D10,D20=D9,D20=D8,D20=D7,D20=D6),"R",""))</f>
        <v/>
      </c>
      <c r="F20" s="144" t="str">
        <f t="shared" si="1"/>
        <v/>
      </c>
      <c r="G20" s="256"/>
    </row>
    <row r="21" spans="2:9" s="133" customFormat="1" ht="16.5" customHeight="1" x14ac:dyDescent="0.3">
      <c r="B21" s="130">
        <v>21</v>
      </c>
      <c r="C21" s="252"/>
      <c r="D21" s="142" t="str">
        <f t="shared" si="0"/>
        <v/>
      </c>
      <c r="E21" s="113" t="str">
        <f>IF(D21="","",IF(OR(D21=D20,D21=D19,D21=D18,D21=D17,D21=D16,D21=D15,D21=D14,D21=D13,D21=D12,D21=D11,D21=D10,D21=D9,D21=D8,D21=D7,D21=D6),"R",""))</f>
        <v/>
      </c>
      <c r="F21" s="144" t="str">
        <f t="shared" si="1"/>
        <v/>
      </c>
      <c r="G21" s="256"/>
    </row>
    <row r="22" spans="2:9" s="133" customFormat="1" ht="16.5" customHeight="1" x14ac:dyDescent="0.3">
      <c r="B22" s="130">
        <v>22</v>
      </c>
      <c r="C22" s="252"/>
      <c r="D22" s="142" t="str">
        <f t="shared" si="0"/>
        <v/>
      </c>
      <c r="E22" s="113" t="str">
        <f>IF(D22="","",IF(OR(D22=D21,D22=D20,D22=D19,D22=D18,D22=D17,D22=D16,D22=D15,D22=D14,D22=D13,D22=D12,D22=D11,D22=D10,D22=D9,D22=D8,D22=D7,D22=D6),"R",""))</f>
        <v/>
      </c>
      <c r="F22" s="144" t="str">
        <f t="shared" si="1"/>
        <v/>
      </c>
      <c r="G22" s="256"/>
    </row>
    <row r="23" spans="2:9" s="133" customFormat="1" ht="16.5" customHeight="1" x14ac:dyDescent="0.3">
      <c r="B23" s="130">
        <v>23</v>
      </c>
      <c r="C23" s="252"/>
      <c r="D23" s="142" t="str">
        <f t="shared" si="0"/>
        <v/>
      </c>
      <c r="E23" s="113" t="str">
        <f>IF(D23="","",IF(OR(D23=D22,D23=D21,D23=D20,D23=D19,D23=D18,D23=D17,D23=D16,D23=D15,D23=D14,D23=D13,D23=D12,D23=D11,D23=D10,D23=D9,D23=D8,D23=D7,D23=D6),"R",""))</f>
        <v/>
      </c>
      <c r="F23" s="144" t="str">
        <f t="shared" si="1"/>
        <v/>
      </c>
      <c r="G23" s="256"/>
    </row>
    <row r="24" spans="2:9" s="133" customFormat="1" ht="16.5" customHeight="1" x14ac:dyDescent="0.3">
      <c r="B24" s="130">
        <v>24</v>
      </c>
      <c r="C24" s="252"/>
      <c r="D24" s="142" t="str">
        <f t="shared" si="0"/>
        <v/>
      </c>
      <c r="E24" s="113" t="str">
        <f>IF(D24="","",IF(OR(D24=D23,D24=D22,D24=D21,D24=D20,D24=D19,D24=D18,D24=D17,D24=D16,D24=D15,D24=D14,D24=D13,D24=D12,D24=D11,D24=D10,D24=D9,D24=D8,D24=D7,D24=D6),"R",""))</f>
        <v/>
      </c>
      <c r="F24" s="144" t="str">
        <f t="shared" si="1"/>
        <v/>
      </c>
      <c r="G24" s="256"/>
    </row>
    <row r="25" spans="2:9" s="133" customFormat="1" ht="16.5" customHeight="1" x14ac:dyDescent="0.3">
      <c r="B25" s="130">
        <v>25</v>
      </c>
      <c r="C25" s="252"/>
      <c r="D25" s="142" t="str">
        <f t="shared" si="0"/>
        <v/>
      </c>
      <c r="E25" s="113" t="str">
        <f>IF(D25="","",IF(OR(D25=D24,D25=D23,D25=D22,D25=D21,D25=D20,D25=D19,D25=D18,D25=D17,D25=D16,D25=D15,D25=D14,D25=D13,D25=D12,D25=D11,D25=D10,D25=D9,D25=D8,D25=D7,D25=D6),"R",""))</f>
        <v/>
      </c>
      <c r="F25" s="144" t="str">
        <f t="shared" si="1"/>
        <v/>
      </c>
      <c r="G25" s="256"/>
    </row>
    <row r="26" spans="2:9" s="133" customFormat="1" ht="16.5" customHeight="1" x14ac:dyDescent="0.3">
      <c r="B26" s="130">
        <v>26</v>
      </c>
      <c r="C26" s="252"/>
      <c r="D26" s="142" t="str">
        <f t="shared" si="0"/>
        <v/>
      </c>
      <c r="E26" s="113" t="str">
        <f>IF(D26="","",IF(OR(D26=D25,D26=D24,D26=D23,D26=D22,D26=D21,D26=D20,D26=D19,D26=D18,D26=D17,D26=D16,D26=D15,D26=D14,D26=D13,D26=D12,D26=D11,D26=D10,D26=D9,D26=D8,D26=D7,D26=D6),"R",""))</f>
        <v/>
      </c>
      <c r="F26" s="144" t="str">
        <f t="shared" si="1"/>
        <v/>
      </c>
      <c r="G26" s="256"/>
    </row>
    <row r="27" spans="2:9" s="133" customFormat="1" ht="16.5" customHeight="1" x14ac:dyDescent="0.3">
      <c r="B27" s="130">
        <v>27</v>
      </c>
      <c r="C27" s="252"/>
      <c r="D27" s="142" t="str">
        <f t="shared" si="0"/>
        <v/>
      </c>
      <c r="E27" s="113" t="str">
        <f>IF(D27="","",IF(OR(D27=D26,D27=D25,D27=D24,D27=D23,D27=D22,D27=D21,D27=D20,D27=D19,D27=D18,D27=D17,D27=D16,D27=D15,D27=D14,D27=D13,D27=D12,D27=D11,D27=D10,D27=D9,D27=D8,D27=D7,D27=D6),"R",""))</f>
        <v/>
      </c>
      <c r="F27" s="144" t="str">
        <f t="shared" si="1"/>
        <v/>
      </c>
      <c r="G27" s="256"/>
    </row>
    <row r="28" spans="2:9" ht="16.5" customHeight="1" x14ac:dyDescent="0.3">
      <c r="B28" s="130">
        <v>28</v>
      </c>
      <c r="C28" s="252"/>
      <c r="D28" s="142" t="str">
        <f t="shared" si="0"/>
        <v/>
      </c>
      <c r="E28" s="113" t="str">
        <f>IF(D28="","",IF(OR(D28=D27,D28=D26,D28=D25,D28=D24,D28=D23,D28=D22,D28=D21,D28=D20,D28=D19,D28=D18,D28=D17,D28=D16,D28=D15,D28=D14,D28=D13,D28=D12,D28=D11,D28=D10,D28=D9,D28=D8,D28=D7,D28=D6),"R",""))</f>
        <v/>
      </c>
      <c r="F28" s="144" t="str">
        <f t="shared" si="1"/>
        <v/>
      </c>
      <c r="G28" s="256"/>
      <c r="H28" s="145"/>
    </row>
    <row r="29" spans="2:9" ht="16.5" customHeight="1" x14ac:dyDescent="0.3">
      <c r="B29" s="130">
        <v>29</v>
      </c>
      <c r="C29" s="252"/>
      <c r="D29" s="142" t="str">
        <f t="shared" si="0"/>
        <v/>
      </c>
      <c r="E29" s="113" t="str">
        <f>IF(D29="","",IF(OR(D29=D28,D29=D27,D29=D26,D29=D25,D29=D24,D29=D23,D29=D22,D29=D21,D29=D20,D29=D19,D29=D18,D29=D17,D29=D16,D29=D15,D29=D14,D29=D13,D29=D12,D29=D11,D29=D10,D29=D9,D29=D8,D29=D7,D29=D6),"R",""))</f>
        <v/>
      </c>
      <c r="F29" s="144" t="str">
        <f t="shared" si="1"/>
        <v/>
      </c>
      <c r="G29" s="256"/>
    </row>
    <row r="30" spans="2:9" ht="16.5" customHeight="1" x14ac:dyDescent="0.3">
      <c r="B30" s="130">
        <v>30</v>
      </c>
      <c r="C30" s="252"/>
      <c r="D30" s="142" t="str">
        <f t="shared" si="0"/>
        <v/>
      </c>
      <c r="E30" s="113" t="str">
        <f>IF(D30="","",IF(OR(D30=D29,D30=D28,D30=D27,D30=D26,D30=D25,D30=D24,D30=D23,D30=D22,D30=D21,D30=D20,D30=D19,D30=D18,D30=D17,D30=D16,D30=D15,D30=D14,D30=D13,D30=D12,D30=D11,D30=D10,D30=D9,D30=D8,D30=D7,D30=D6),"R",""))</f>
        <v/>
      </c>
      <c r="F30" s="144" t="str">
        <f t="shared" si="1"/>
        <v/>
      </c>
      <c r="G30" s="256"/>
    </row>
    <row r="31" spans="2:9" ht="16.5" customHeight="1" thickBot="1" x14ac:dyDescent="0.35">
      <c r="B31" s="130">
        <v>31</v>
      </c>
      <c r="C31" s="253"/>
      <c r="D31" s="146" t="str">
        <f t="shared" ref="D31" si="2">IFERROR(VLOOKUP(C31,ubicac,2,0),"")</f>
        <v/>
      </c>
      <c r="E31" s="147" t="str">
        <f>IF(D31="","",IF(OR(D31=D30,D31=D29,D31=D28,D31=D27,D31=D26,D31=D25,D31=D24,D31=D23,D31=D22,D31=D21,D31=D20,D31=D19,D31=D18,D31=D17,D31=D16,D31=D15,D31=D14,D31=D13,D31=D12,D31=D11,D31=D10,D31=D9,D31=D8,D31=D7,D31=D6),"R",""))</f>
        <v/>
      </c>
      <c r="F31" s="148" t="str">
        <f t="shared" si="1"/>
        <v/>
      </c>
      <c r="G31" s="257"/>
    </row>
    <row r="32" spans="2:9" ht="16.5" customHeight="1" thickTop="1" x14ac:dyDescent="0.3">
      <c r="B32" s="130">
        <v>32</v>
      </c>
      <c r="C32" s="149" t="s">
        <v>649</v>
      </c>
      <c r="D32" s="150"/>
      <c r="E32" s="150"/>
      <c r="F32" s="151"/>
      <c r="G32" s="151"/>
    </row>
    <row r="33" spans="2:7" ht="16.5" customHeight="1" x14ac:dyDescent="0.3">
      <c r="B33" s="130">
        <v>33</v>
      </c>
      <c r="C33" s="152"/>
      <c r="D33" s="150"/>
      <c r="E33" s="150"/>
      <c r="F33" s="151"/>
      <c r="G33" s="151"/>
    </row>
    <row r="34" spans="2:7" ht="16.2" x14ac:dyDescent="0.3">
      <c r="B34" s="130">
        <v>34</v>
      </c>
      <c r="C34" s="129" t="s">
        <v>112</v>
      </c>
    </row>
    <row r="35" spans="2:7" ht="15" customHeight="1" x14ac:dyDescent="0.3">
      <c r="B35" s="130">
        <v>35</v>
      </c>
      <c r="C35" s="359"/>
      <c r="D35" s="360"/>
      <c r="E35" s="360"/>
      <c r="F35" s="360"/>
      <c r="G35" s="361"/>
    </row>
    <row r="36" spans="2:7" ht="15" customHeight="1" x14ac:dyDescent="0.3">
      <c r="C36" s="362"/>
      <c r="D36" s="363"/>
      <c r="E36" s="363"/>
      <c r="F36" s="363"/>
      <c r="G36" s="364"/>
    </row>
    <row r="37" spans="2:7" ht="15" customHeight="1" x14ac:dyDescent="0.3">
      <c r="C37" s="362"/>
      <c r="D37" s="363"/>
      <c r="E37" s="363"/>
      <c r="F37" s="363"/>
      <c r="G37" s="364"/>
    </row>
    <row r="38" spans="2:7" ht="18" customHeight="1" x14ac:dyDescent="0.3">
      <c r="C38" s="365"/>
      <c r="D38" s="366"/>
      <c r="E38" s="366"/>
      <c r="F38" s="366"/>
      <c r="G38" s="367"/>
    </row>
  </sheetData>
  <sheetProtection algorithmName="SHA-512" hashValue="ZfIo5/KbflGJqt3mDfWG2kJHSLY9B2urhLtHaOY5NxzZ6YzxQJJof8dlctHmbr/nB0URtgQS3TtrC3toBSfftQ==" saltValue="jDKhF7LhFDnvroxk+eLUuw==" spinCount="100000" sheet="1" objects="1" scenarios="1" insertRows="0" deleteRows="0" sort="0" autoFilter="0" pivotTables="0"/>
  <mergeCells count="6">
    <mergeCell ref="H9:I11"/>
    <mergeCell ref="C35:G38"/>
    <mergeCell ref="C5:F5"/>
    <mergeCell ref="H5:I7"/>
    <mergeCell ref="H13:I14"/>
    <mergeCell ref="H16:I17"/>
  </mergeCells>
  <conditionalFormatting sqref="F6:F31">
    <cfRule type="cellIs" dxfId="12" priority="3" operator="equal">
      <formula>"Error!"</formula>
    </cfRule>
  </conditionalFormatting>
  <conditionalFormatting sqref="G5">
    <cfRule type="cellIs" dxfId="11" priority="5" operator="equal">
      <formula>0</formula>
    </cfRule>
  </conditionalFormatting>
  <conditionalFormatting sqref="H5:I7 H9:I11 H13:I14">
    <cfRule type="notContainsBlanks" dxfId="10" priority="2">
      <formula>LEN(TRIM(H5))&gt;0</formula>
    </cfRule>
  </conditionalFormatting>
  <conditionalFormatting sqref="H16:I17">
    <cfRule type="notContainsBlanks" dxfId="9" priority="1">
      <formula>LEN(TRIM(H16))&gt;0</formula>
    </cfRule>
  </conditionalFormatting>
  <dataValidations count="2">
    <dataValidation type="list" allowBlank="1" showInputMessage="1" showErrorMessage="1" sqref="C6:C31" xr:uid="{00000000-0002-0000-0500-000000000000}">
      <formula1>ubic</formula1>
    </dataValidation>
    <dataValidation type="whole" operator="greaterThanOrEqual" allowBlank="1" showInputMessage="1" showErrorMessage="1" sqref="G5:G31" xr:uid="{00000000-0002-0000-0500-000001000000}">
      <formula1>0</formula1>
    </dataValidation>
  </dataValidations>
  <printOptions horizontalCentered="1" verticalCentered="1"/>
  <pageMargins left="0.15748031496062992" right="0.15748031496062992" top="0.39370078740157483" bottom="0.39370078740157483" header="0.15748031496062992" footer="0.19685039370078741"/>
  <pageSetup scale="83" orientation="landscape" r:id="rId1"/>
  <headerFooter scaleWithDoc="0">
    <oddHeader>&amp;C&amp;G</oddHeader>
    <oddFooter>&amp;R&amp;"Gentium Basic,Normal"&amp;A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4">
    <tabColor theme="7" tint="0.79998168889431442"/>
    <pageSetUpPr fitToPage="1"/>
  </sheetPr>
  <dimension ref="B1:N41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5.33203125" style="19" customWidth="1"/>
    <col min="2" max="2" width="5.33203125" style="74" hidden="1" customWidth="1"/>
    <col min="3" max="3" width="41.77734375" style="19" customWidth="1"/>
    <col min="4" max="4" width="5.33203125" style="130" customWidth="1"/>
    <col min="5" max="13" width="10.5546875" style="19" customWidth="1"/>
    <col min="14" max="14" width="18.44140625" style="19" customWidth="1"/>
    <col min="15" max="16384" width="11.44140625" style="19"/>
  </cols>
  <sheetData>
    <row r="1" spans="2:14" ht="18" customHeight="1" x14ac:dyDescent="0.4">
      <c r="B1" s="74">
        <v>1</v>
      </c>
      <c r="C1" s="93" t="s">
        <v>640</v>
      </c>
      <c r="D1" s="94"/>
      <c r="E1" s="95"/>
      <c r="F1" s="95"/>
      <c r="G1" s="95"/>
      <c r="I1" s="11"/>
      <c r="J1" s="11"/>
      <c r="K1" s="11"/>
      <c r="L1" s="11"/>
      <c r="M1" s="11"/>
    </row>
    <row r="2" spans="2:14" ht="18.600000000000001" x14ac:dyDescent="0.3">
      <c r="B2" s="74">
        <v>2</v>
      </c>
      <c r="C2" s="75" t="s">
        <v>1465</v>
      </c>
      <c r="D2" s="94"/>
      <c r="E2" s="96"/>
      <c r="F2" s="96"/>
      <c r="G2" s="96"/>
      <c r="H2" s="96"/>
      <c r="I2" s="96"/>
      <c r="J2" s="96"/>
      <c r="K2" s="96"/>
      <c r="L2" s="96"/>
      <c r="M2" s="96"/>
    </row>
    <row r="3" spans="2:14" ht="19.2" thickBot="1" x14ac:dyDescent="0.35">
      <c r="B3" s="74">
        <v>3</v>
      </c>
      <c r="C3" s="75" t="s">
        <v>1004</v>
      </c>
      <c r="D3" s="98"/>
      <c r="E3" s="97"/>
      <c r="F3" s="97"/>
      <c r="G3" s="97"/>
      <c r="H3" s="97"/>
      <c r="I3" s="97"/>
      <c r="J3" s="97"/>
      <c r="K3" s="97"/>
      <c r="L3" s="97"/>
      <c r="M3" s="97"/>
    </row>
    <row r="4" spans="2:14" ht="33.75" customHeight="1" thickTop="1" x14ac:dyDescent="0.3">
      <c r="B4" s="74">
        <v>4</v>
      </c>
      <c r="C4" s="369" t="s">
        <v>1005</v>
      </c>
      <c r="D4" s="99"/>
      <c r="E4" s="401" t="s">
        <v>1466</v>
      </c>
      <c r="F4" s="402"/>
      <c r="G4" s="402"/>
      <c r="H4" s="403" t="s">
        <v>747</v>
      </c>
      <c r="I4" s="402"/>
      <c r="J4" s="404"/>
      <c r="K4" s="403" t="s">
        <v>748</v>
      </c>
      <c r="L4" s="402"/>
      <c r="M4" s="402"/>
    </row>
    <row r="5" spans="2:14" ht="23.25" customHeight="1" thickBot="1" x14ac:dyDescent="0.35">
      <c r="B5" s="74">
        <v>5</v>
      </c>
      <c r="C5" s="370"/>
      <c r="D5" s="100"/>
      <c r="E5" s="101" t="s">
        <v>0</v>
      </c>
      <c r="F5" s="102" t="s">
        <v>74</v>
      </c>
      <c r="G5" s="103" t="s">
        <v>75</v>
      </c>
      <c r="H5" s="104" t="s">
        <v>0</v>
      </c>
      <c r="I5" s="102" t="s">
        <v>74</v>
      </c>
      <c r="J5" s="105" t="s">
        <v>75</v>
      </c>
      <c r="K5" s="103" t="s">
        <v>0</v>
      </c>
      <c r="L5" s="102" t="s">
        <v>74</v>
      </c>
      <c r="M5" s="103" t="s">
        <v>75</v>
      </c>
    </row>
    <row r="6" spans="2:14" ht="18" customHeight="1" thickTop="1" thickBot="1" x14ac:dyDescent="0.35">
      <c r="B6" s="74">
        <v>6</v>
      </c>
      <c r="C6" s="296" t="s">
        <v>0</v>
      </c>
      <c r="D6" s="297" t="str">
        <f>IF(OR(F6&gt;'CUADRO 1'!E5,G6&gt;'CUADRO 1'!F5),"/*/","")</f>
        <v/>
      </c>
      <c r="E6" s="106">
        <f>+F6+G6</f>
        <v>0</v>
      </c>
      <c r="F6" s="107">
        <f>SUM(F7:F35)</f>
        <v>0</v>
      </c>
      <c r="G6" s="108">
        <f>SUM(G7:G35)</f>
        <v>0</v>
      </c>
      <c r="H6" s="109">
        <f>+I6+J6</f>
        <v>0</v>
      </c>
      <c r="I6" s="107">
        <f>SUM(I7:I35)</f>
        <v>0</v>
      </c>
      <c r="J6" s="110">
        <f>SUM(J7:J35)</f>
        <v>0</v>
      </c>
      <c r="K6" s="108">
        <f>+L6+M6</f>
        <v>0</v>
      </c>
      <c r="L6" s="107">
        <f>SUM(L7:L35)</f>
        <v>0</v>
      </c>
      <c r="M6" s="108">
        <f>SUM(M7:M35)</f>
        <v>0</v>
      </c>
      <c r="N6" s="388" t="str">
        <f>IF(D6="/*/","/*/ = El dato indicado en Extranjeros (hombres o mujeres) es mayor al total del Cuadro 1.","")</f>
        <v/>
      </c>
    </row>
    <row r="7" spans="2:14" ht="18" customHeight="1" x14ac:dyDescent="0.3">
      <c r="B7" s="74">
        <v>7</v>
      </c>
      <c r="C7" s="340" t="s">
        <v>104</v>
      </c>
      <c r="D7" s="111" t="str">
        <f t="shared" ref="D7:D35" si="0">IF(OR(I7&gt;F7,L7&gt;F7,J7&gt;G7,M7&gt;G7),"**","")</f>
        <v/>
      </c>
      <c r="E7" s="67">
        <f>+F7+G7</f>
        <v>0</v>
      </c>
      <c r="F7" s="236"/>
      <c r="G7" s="237"/>
      <c r="H7" s="112">
        <f>+I7+J7</f>
        <v>0</v>
      </c>
      <c r="I7" s="236"/>
      <c r="J7" s="242"/>
      <c r="K7" s="69">
        <f>+L7+M7</f>
        <v>0</v>
      </c>
      <c r="L7" s="236"/>
      <c r="M7" s="237"/>
      <c r="N7" s="388"/>
    </row>
    <row r="8" spans="2:14" ht="18" customHeight="1" x14ac:dyDescent="0.3">
      <c r="B8" s="74">
        <v>8</v>
      </c>
      <c r="C8" s="341" t="s">
        <v>90</v>
      </c>
      <c r="D8" s="113" t="str">
        <f t="shared" si="0"/>
        <v/>
      </c>
      <c r="E8" s="86">
        <f>+F8+G8</f>
        <v>0</v>
      </c>
      <c r="F8" s="238"/>
      <c r="G8" s="239"/>
      <c r="H8" s="114">
        <f>+I8+J8</f>
        <v>0</v>
      </c>
      <c r="I8" s="238"/>
      <c r="J8" s="243"/>
      <c r="K8" s="115">
        <f>+L8+M8</f>
        <v>0</v>
      </c>
      <c r="L8" s="238"/>
      <c r="M8" s="239"/>
      <c r="N8" s="388"/>
    </row>
    <row r="9" spans="2:14" ht="18" customHeight="1" x14ac:dyDescent="0.3">
      <c r="B9" s="74">
        <v>9</v>
      </c>
      <c r="C9" s="341" t="s">
        <v>102</v>
      </c>
      <c r="D9" s="113" t="str">
        <f t="shared" si="0"/>
        <v/>
      </c>
      <c r="E9" s="86">
        <f t="shared" ref="E9:E35" si="1">+F9+G9</f>
        <v>0</v>
      </c>
      <c r="F9" s="238"/>
      <c r="G9" s="239"/>
      <c r="H9" s="114">
        <f t="shared" ref="H9:H35" si="2">+I9+J9</f>
        <v>0</v>
      </c>
      <c r="I9" s="238"/>
      <c r="J9" s="243"/>
      <c r="K9" s="115">
        <f t="shared" ref="K9:K35" si="3">+L9+M9</f>
        <v>0</v>
      </c>
      <c r="L9" s="238"/>
      <c r="M9" s="239"/>
      <c r="N9" s="388"/>
    </row>
    <row r="10" spans="2:14" ht="18" customHeight="1" x14ac:dyDescent="0.3">
      <c r="B10" s="74">
        <v>10</v>
      </c>
      <c r="C10" s="341" t="s">
        <v>107</v>
      </c>
      <c r="D10" s="113" t="str">
        <f t="shared" si="0"/>
        <v/>
      </c>
      <c r="E10" s="86">
        <f t="shared" si="1"/>
        <v>0</v>
      </c>
      <c r="F10" s="238"/>
      <c r="G10" s="239"/>
      <c r="H10" s="114">
        <f t="shared" si="2"/>
        <v>0</v>
      </c>
      <c r="I10" s="238"/>
      <c r="J10" s="243"/>
      <c r="K10" s="115">
        <f t="shared" si="3"/>
        <v>0</v>
      </c>
      <c r="L10" s="238"/>
      <c r="M10" s="239"/>
      <c r="N10" s="388"/>
    </row>
    <row r="11" spans="2:14" ht="18" customHeight="1" x14ac:dyDescent="0.3">
      <c r="B11" s="74">
        <v>11</v>
      </c>
      <c r="C11" s="341" t="s">
        <v>87</v>
      </c>
      <c r="D11" s="113" t="str">
        <f t="shared" si="0"/>
        <v/>
      </c>
      <c r="E11" s="86">
        <f t="shared" si="1"/>
        <v>0</v>
      </c>
      <c r="F11" s="238"/>
      <c r="G11" s="239"/>
      <c r="H11" s="114">
        <f t="shared" si="2"/>
        <v>0</v>
      </c>
      <c r="I11" s="238"/>
      <c r="J11" s="243"/>
      <c r="K11" s="115">
        <f t="shared" si="3"/>
        <v>0</v>
      </c>
      <c r="L11" s="238"/>
      <c r="M11" s="239"/>
      <c r="N11" s="388"/>
    </row>
    <row r="12" spans="2:14" ht="18" customHeight="1" x14ac:dyDescent="0.3">
      <c r="B12" s="74">
        <v>12</v>
      </c>
      <c r="C12" s="341" t="s">
        <v>103</v>
      </c>
      <c r="D12" s="113" t="str">
        <f t="shared" si="0"/>
        <v/>
      </c>
      <c r="E12" s="86">
        <f t="shared" si="1"/>
        <v>0</v>
      </c>
      <c r="F12" s="238"/>
      <c r="G12" s="239"/>
      <c r="H12" s="114">
        <f t="shared" si="2"/>
        <v>0</v>
      </c>
      <c r="I12" s="238"/>
      <c r="J12" s="243"/>
      <c r="K12" s="115">
        <f t="shared" si="3"/>
        <v>0</v>
      </c>
      <c r="L12" s="238"/>
      <c r="M12" s="239"/>
      <c r="N12" s="388"/>
    </row>
    <row r="13" spans="2:14" ht="18" customHeight="1" x14ac:dyDescent="0.3">
      <c r="B13" s="74">
        <v>13</v>
      </c>
      <c r="C13" s="341" t="s">
        <v>99</v>
      </c>
      <c r="D13" s="113" t="str">
        <f t="shared" si="0"/>
        <v/>
      </c>
      <c r="E13" s="86">
        <f t="shared" si="1"/>
        <v>0</v>
      </c>
      <c r="F13" s="238"/>
      <c r="G13" s="239"/>
      <c r="H13" s="114">
        <f t="shared" si="2"/>
        <v>0</v>
      </c>
      <c r="I13" s="238"/>
      <c r="J13" s="243"/>
      <c r="K13" s="115">
        <f t="shared" si="3"/>
        <v>0</v>
      </c>
      <c r="L13" s="238"/>
      <c r="M13" s="239"/>
    </row>
    <row r="14" spans="2:14" ht="18" customHeight="1" x14ac:dyDescent="0.3">
      <c r="B14" s="74">
        <v>14</v>
      </c>
      <c r="C14" s="341" t="s">
        <v>96</v>
      </c>
      <c r="D14" s="113" t="str">
        <f t="shared" si="0"/>
        <v/>
      </c>
      <c r="E14" s="86">
        <f t="shared" si="1"/>
        <v>0</v>
      </c>
      <c r="F14" s="238"/>
      <c r="G14" s="239"/>
      <c r="H14" s="114">
        <f t="shared" si="2"/>
        <v>0</v>
      </c>
      <c r="I14" s="238"/>
      <c r="J14" s="243"/>
      <c r="K14" s="115">
        <f t="shared" si="3"/>
        <v>0</v>
      </c>
      <c r="L14" s="238"/>
      <c r="M14" s="239"/>
      <c r="N14" s="388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= El dato indicado en Refugiados o en Solicitante de Asilo, es mayor a lo indicado en Extranjeros.","")</f>
        <v/>
      </c>
    </row>
    <row r="15" spans="2:14" ht="18" customHeight="1" x14ac:dyDescent="0.3">
      <c r="B15" s="74">
        <v>15</v>
      </c>
      <c r="C15" s="341" t="s">
        <v>100</v>
      </c>
      <c r="D15" s="113" t="str">
        <f t="shared" si="0"/>
        <v/>
      </c>
      <c r="E15" s="86">
        <f t="shared" si="1"/>
        <v>0</v>
      </c>
      <c r="F15" s="238"/>
      <c r="G15" s="239"/>
      <c r="H15" s="114">
        <f t="shared" si="2"/>
        <v>0</v>
      </c>
      <c r="I15" s="238"/>
      <c r="J15" s="243"/>
      <c r="K15" s="115">
        <f t="shared" si="3"/>
        <v>0</v>
      </c>
      <c r="L15" s="238"/>
      <c r="M15" s="239"/>
      <c r="N15" s="388"/>
    </row>
    <row r="16" spans="2:14" ht="18" customHeight="1" x14ac:dyDescent="0.3">
      <c r="B16" s="74">
        <v>16</v>
      </c>
      <c r="C16" s="341" t="s">
        <v>93</v>
      </c>
      <c r="D16" s="113" t="str">
        <f t="shared" si="0"/>
        <v/>
      </c>
      <c r="E16" s="86">
        <f t="shared" si="1"/>
        <v>0</v>
      </c>
      <c r="F16" s="238"/>
      <c r="G16" s="239"/>
      <c r="H16" s="114">
        <f t="shared" si="2"/>
        <v>0</v>
      </c>
      <c r="I16" s="238"/>
      <c r="J16" s="243"/>
      <c r="K16" s="115">
        <f t="shared" si="3"/>
        <v>0</v>
      </c>
      <c r="L16" s="238"/>
      <c r="M16" s="239"/>
      <c r="N16" s="388"/>
    </row>
    <row r="17" spans="2:14" ht="18" customHeight="1" x14ac:dyDescent="0.3">
      <c r="B17" s="74">
        <v>17</v>
      </c>
      <c r="C17" s="341" t="s">
        <v>88</v>
      </c>
      <c r="D17" s="113" t="str">
        <f t="shared" si="0"/>
        <v/>
      </c>
      <c r="E17" s="86">
        <f t="shared" si="1"/>
        <v>0</v>
      </c>
      <c r="F17" s="238"/>
      <c r="G17" s="239"/>
      <c r="H17" s="114">
        <f t="shared" si="2"/>
        <v>0</v>
      </c>
      <c r="I17" s="238"/>
      <c r="J17" s="243"/>
      <c r="K17" s="115">
        <f t="shared" si="3"/>
        <v>0</v>
      </c>
      <c r="L17" s="238"/>
      <c r="M17" s="239"/>
      <c r="N17" s="388"/>
    </row>
    <row r="18" spans="2:14" ht="18" customHeight="1" x14ac:dyDescent="0.3">
      <c r="B18" s="74">
        <v>18</v>
      </c>
      <c r="C18" s="341" t="s">
        <v>91</v>
      </c>
      <c r="D18" s="113" t="str">
        <f t="shared" si="0"/>
        <v/>
      </c>
      <c r="E18" s="86">
        <f t="shared" si="1"/>
        <v>0</v>
      </c>
      <c r="F18" s="238"/>
      <c r="G18" s="239"/>
      <c r="H18" s="114">
        <f t="shared" si="2"/>
        <v>0</v>
      </c>
      <c r="I18" s="238"/>
      <c r="J18" s="243"/>
      <c r="K18" s="115">
        <f t="shared" si="3"/>
        <v>0</v>
      </c>
      <c r="L18" s="238"/>
      <c r="M18" s="239"/>
      <c r="N18" s="388"/>
    </row>
    <row r="19" spans="2:14" ht="18" customHeight="1" x14ac:dyDescent="0.3">
      <c r="B19" s="74">
        <v>19</v>
      </c>
      <c r="C19" s="341" t="s">
        <v>109</v>
      </c>
      <c r="D19" s="113" t="str">
        <f t="shared" si="0"/>
        <v/>
      </c>
      <c r="E19" s="86">
        <f t="shared" si="1"/>
        <v>0</v>
      </c>
      <c r="F19" s="238"/>
      <c r="G19" s="239"/>
      <c r="H19" s="114">
        <f t="shared" si="2"/>
        <v>0</v>
      </c>
      <c r="I19" s="238"/>
      <c r="J19" s="243"/>
      <c r="K19" s="115">
        <f t="shared" si="3"/>
        <v>0</v>
      </c>
      <c r="L19" s="238"/>
      <c r="M19" s="239"/>
      <c r="N19" s="388"/>
    </row>
    <row r="20" spans="2:14" ht="18" customHeight="1" x14ac:dyDescent="0.3">
      <c r="B20" s="74">
        <v>20</v>
      </c>
      <c r="C20" s="341" t="s">
        <v>98</v>
      </c>
      <c r="D20" s="113" t="str">
        <f t="shared" si="0"/>
        <v/>
      </c>
      <c r="E20" s="86">
        <f t="shared" si="1"/>
        <v>0</v>
      </c>
      <c r="F20" s="238"/>
      <c r="G20" s="239"/>
      <c r="H20" s="114">
        <f t="shared" si="2"/>
        <v>0</v>
      </c>
      <c r="I20" s="238"/>
      <c r="J20" s="243"/>
      <c r="K20" s="115">
        <f t="shared" si="3"/>
        <v>0</v>
      </c>
      <c r="L20" s="238"/>
      <c r="M20" s="239"/>
      <c r="N20" s="388"/>
    </row>
    <row r="21" spans="2:14" ht="18" customHeight="1" x14ac:dyDescent="0.3">
      <c r="B21" s="74">
        <v>21</v>
      </c>
      <c r="C21" s="341" t="s">
        <v>92</v>
      </c>
      <c r="D21" s="113" t="str">
        <f t="shared" si="0"/>
        <v/>
      </c>
      <c r="E21" s="86">
        <f t="shared" si="1"/>
        <v>0</v>
      </c>
      <c r="F21" s="238"/>
      <c r="G21" s="239"/>
      <c r="H21" s="114">
        <f t="shared" si="2"/>
        <v>0</v>
      </c>
      <c r="I21" s="238"/>
      <c r="J21" s="243"/>
      <c r="K21" s="115">
        <f t="shared" si="3"/>
        <v>0</v>
      </c>
      <c r="L21" s="238"/>
      <c r="M21" s="239"/>
    </row>
    <row r="22" spans="2:14" ht="18" customHeight="1" x14ac:dyDescent="0.3">
      <c r="B22" s="74">
        <v>22</v>
      </c>
      <c r="C22" s="341" t="s">
        <v>89</v>
      </c>
      <c r="D22" s="113" t="str">
        <f t="shared" si="0"/>
        <v/>
      </c>
      <c r="E22" s="86">
        <f t="shared" si="1"/>
        <v>0</v>
      </c>
      <c r="F22" s="238"/>
      <c r="G22" s="239"/>
      <c r="H22" s="114">
        <f t="shared" si="2"/>
        <v>0</v>
      </c>
      <c r="I22" s="238"/>
      <c r="J22" s="243"/>
      <c r="K22" s="115">
        <f t="shared" si="3"/>
        <v>0</v>
      </c>
      <c r="L22" s="238"/>
      <c r="M22" s="239"/>
    </row>
    <row r="23" spans="2:14" ht="18" customHeight="1" x14ac:dyDescent="0.3">
      <c r="B23" s="74">
        <v>23</v>
      </c>
      <c r="C23" s="341" t="s">
        <v>94</v>
      </c>
      <c r="D23" s="113" t="str">
        <f t="shared" si="0"/>
        <v/>
      </c>
      <c r="E23" s="86">
        <f t="shared" si="1"/>
        <v>0</v>
      </c>
      <c r="F23" s="238"/>
      <c r="G23" s="239"/>
      <c r="H23" s="114">
        <f t="shared" si="2"/>
        <v>0</v>
      </c>
      <c r="I23" s="238"/>
      <c r="J23" s="243"/>
      <c r="K23" s="115">
        <f t="shared" si="3"/>
        <v>0</v>
      </c>
      <c r="L23" s="238"/>
      <c r="M23" s="239"/>
    </row>
    <row r="24" spans="2:14" ht="18" customHeight="1" x14ac:dyDescent="0.3">
      <c r="B24" s="74">
        <v>24</v>
      </c>
      <c r="C24" s="341" t="s">
        <v>95</v>
      </c>
      <c r="D24" s="113" t="str">
        <f t="shared" si="0"/>
        <v/>
      </c>
      <c r="E24" s="86">
        <f t="shared" si="1"/>
        <v>0</v>
      </c>
      <c r="F24" s="238"/>
      <c r="G24" s="239"/>
      <c r="H24" s="114">
        <f t="shared" si="2"/>
        <v>0</v>
      </c>
      <c r="I24" s="238"/>
      <c r="J24" s="243"/>
      <c r="K24" s="115">
        <f t="shared" si="3"/>
        <v>0</v>
      </c>
      <c r="L24" s="238"/>
      <c r="M24" s="239"/>
    </row>
    <row r="25" spans="2:14" ht="18" customHeight="1" x14ac:dyDescent="0.3">
      <c r="B25" s="74">
        <v>25</v>
      </c>
      <c r="C25" s="341" t="s">
        <v>105</v>
      </c>
      <c r="D25" s="113" t="str">
        <f t="shared" si="0"/>
        <v/>
      </c>
      <c r="E25" s="86">
        <f t="shared" si="1"/>
        <v>0</v>
      </c>
      <c r="F25" s="238"/>
      <c r="G25" s="239"/>
      <c r="H25" s="114">
        <f t="shared" si="2"/>
        <v>0</v>
      </c>
      <c r="I25" s="238"/>
      <c r="J25" s="243"/>
      <c r="K25" s="115">
        <f t="shared" si="3"/>
        <v>0</v>
      </c>
      <c r="L25" s="238"/>
      <c r="M25" s="239"/>
    </row>
    <row r="26" spans="2:14" ht="18" customHeight="1" x14ac:dyDescent="0.3">
      <c r="B26" s="74">
        <v>26</v>
      </c>
      <c r="C26" s="341" t="s">
        <v>101</v>
      </c>
      <c r="D26" s="113" t="str">
        <f t="shared" si="0"/>
        <v/>
      </c>
      <c r="E26" s="86">
        <f t="shared" si="1"/>
        <v>0</v>
      </c>
      <c r="F26" s="238"/>
      <c r="G26" s="239"/>
      <c r="H26" s="114">
        <f t="shared" si="2"/>
        <v>0</v>
      </c>
      <c r="I26" s="238"/>
      <c r="J26" s="243"/>
      <c r="K26" s="115">
        <f t="shared" si="3"/>
        <v>0</v>
      </c>
      <c r="L26" s="238"/>
      <c r="M26" s="239"/>
    </row>
    <row r="27" spans="2:14" ht="18" customHeight="1" x14ac:dyDescent="0.3">
      <c r="B27" s="74">
        <v>27</v>
      </c>
      <c r="C27" s="341" t="s">
        <v>97</v>
      </c>
      <c r="D27" s="113" t="str">
        <f t="shared" si="0"/>
        <v/>
      </c>
      <c r="E27" s="86">
        <f t="shared" si="1"/>
        <v>0</v>
      </c>
      <c r="F27" s="238"/>
      <c r="G27" s="239"/>
      <c r="H27" s="114">
        <f t="shared" si="2"/>
        <v>0</v>
      </c>
      <c r="I27" s="238"/>
      <c r="J27" s="243"/>
      <c r="K27" s="115">
        <f t="shared" si="3"/>
        <v>0</v>
      </c>
      <c r="L27" s="238"/>
      <c r="M27" s="239"/>
    </row>
    <row r="28" spans="2:14" ht="18" customHeight="1" x14ac:dyDescent="0.3">
      <c r="B28" s="74">
        <v>28</v>
      </c>
      <c r="C28" s="341" t="s">
        <v>106</v>
      </c>
      <c r="D28" s="113" t="str">
        <f t="shared" si="0"/>
        <v/>
      </c>
      <c r="E28" s="86">
        <f t="shared" si="1"/>
        <v>0</v>
      </c>
      <c r="F28" s="238"/>
      <c r="G28" s="239"/>
      <c r="H28" s="114">
        <f t="shared" si="2"/>
        <v>0</v>
      </c>
      <c r="I28" s="238"/>
      <c r="J28" s="243"/>
      <c r="K28" s="115">
        <f t="shared" si="3"/>
        <v>0</v>
      </c>
      <c r="L28" s="238"/>
      <c r="M28" s="239"/>
    </row>
    <row r="29" spans="2:14" ht="18" customHeight="1" x14ac:dyDescent="0.3">
      <c r="B29" s="74">
        <v>29</v>
      </c>
      <c r="C29" s="341" t="s">
        <v>108</v>
      </c>
      <c r="D29" s="113" t="str">
        <f t="shared" si="0"/>
        <v/>
      </c>
      <c r="E29" s="86">
        <f t="shared" si="1"/>
        <v>0</v>
      </c>
      <c r="F29" s="238"/>
      <c r="G29" s="239"/>
      <c r="H29" s="114">
        <f t="shared" si="2"/>
        <v>0</v>
      </c>
      <c r="I29" s="238"/>
      <c r="J29" s="243"/>
      <c r="K29" s="115">
        <f t="shared" si="3"/>
        <v>0</v>
      </c>
      <c r="L29" s="238"/>
      <c r="M29" s="239"/>
    </row>
    <row r="30" spans="2:14" ht="18" customHeight="1" x14ac:dyDescent="0.3">
      <c r="B30" s="74">
        <v>30</v>
      </c>
      <c r="C30" s="342" t="s">
        <v>110</v>
      </c>
      <c r="D30" s="116" t="str">
        <f t="shared" si="0"/>
        <v/>
      </c>
      <c r="E30" s="117">
        <f t="shared" si="1"/>
        <v>0</v>
      </c>
      <c r="F30" s="258"/>
      <c r="G30" s="259"/>
      <c r="H30" s="118">
        <f t="shared" si="2"/>
        <v>0</v>
      </c>
      <c r="I30" s="258"/>
      <c r="J30" s="262"/>
      <c r="K30" s="119">
        <f t="shared" si="3"/>
        <v>0</v>
      </c>
      <c r="L30" s="258"/>
      <c r="M30" s="259"/>
    </row>
    <row r="31" spans="2:14" ht="18" customHeight="1" x14ac:dyDescent="0.3">
      <c r="B31" s="74">
        <v>31</v>
      </c>
      <c r="C31" s="342" t="s">
        <v>86</v>
      </c>
      <c r="D31" s="116" t="str">
        <f t="shared" si="0"/>
        <v/>
      </c>
      <c r="E31" s="117">
        <f t="shared" si="1"/>
        <v>0</v>
      </c>
      <c r="F31" s="258"/>
      <c r="G31" s="259"/>
      <c r="H31" s="118">
        <f t="shared" si="2"/>
        <v>0</v>
      </c>
      <c r="I31" s="258"/>
      <c r="J31" s="262"/>
      <c r="K31" s="119">
        <f t="shared" si="3"/>
        <v>0</v>
      </c>
      <c r="L31" s="258"/>
      <c r="M31" s="259"/>
    </row>
    <row r="32" spans="2:14" ht="18" customHeight="1" x14ac:dyDescent="0.3">
      <c r="B32" s="74">
        <v>32</v>
      </c>
      <c r="C32" s="343" t="s">
        <v>85</v>
      </c>
      <c r="D32" s="120" t="str">
        <f t="shared" si="0"/>
        <v/>
      </c>
      <c r="E32" s="121">
        <f t="shared" si="1"/>
        <v>0</v>
      </c>
      <c r="F32" s="260"/>
      <c r="G32" s="261"/>
      <c r="H32" s="122">
        <f t="shared" si="2"/>
        <v>0</v>
      </c>
      <c r="I32" s="260"/>
      <c r="J32" s="263"/>
      <c r="K32" s="123">
        <f t="shared" si="3"/>
        <v>0</v>
      </c>
      <c r="L32" s="260"/>
      <c r="M32" s="261"/>
    </row>
    <row r="33" spans="2:13" ht="18" customHeight="1" x14ac:dyDescent="0.3">
      <c r="B33" s="74">
        <v>33</v>
      </c>
      <c r="C33" s="343" t="s">
        <v>84</v>
      </c>
      <c r="D33" s="120" t="str">
        <f t="shared" si="0"/>
        <v/>
      </c>
      <c r="E33" s="121">
        <f t="shared" si="1"/>
        <v>0</v>
      </c>
      <c r="F33" s="260"/>
      <c r="G33" s="261"/>
      <c r="H33" s="122">
        <f t="shared" si="2"/>
        <v>0</v>
      </c>
      <c r="I33" s="260"/>
      <c r="J33" s="263"/>
      <c r="K33" s="123">
        <f t="shared" si="3"/>
        <v>0</v>
      </c>
      <c r="L33" s="260"/>
      <c r="M33" s="261"/>
    </row>
    <row r="34" spans="2:13" ht="18" customHeight="1" x14ac:dyDescent="0.3">
      <c r="B34" s="74">
        <v>34</v>
      </c>
      <c r="C34" s="343" t="s">
        <v>83</v>
      </c>
      <c r="D34" s="120" t="str">
        <f t="shared" si="0"/>
        <v/>
      </c>
      <c r="E34" s="121">
        <f t="shared" si="1"/>
        <v>0</v>
      </c>
      <c r="F34" s="260"/>
      <c r="G34" s="261"/>
      <c r="H34" s="122">
        <f t="shared" si="2"/>
        <v>0</v>
      </c>
      <c r="I34" s="260"/>
      <c r="J34" s="263"/>
      <c r="K34" s="123">
        <f t="shared" si="3"/>
        <v>0</v>
      </c>
      <c r="L34" s="260"/>
      <c r="M34" s="261"/>
    </row>
    <row r="35" spans="2:13" ht="18" customHeight="1" thickBot="1" x14ac:dyDescent="0.35">
      <c r="B35" s="74">
        <v>35</v>
      </c>
      <c r="C35" s="344" t="s">
        <v>82</v>
      </c>
      <c r="D35" s="124" t="str">
        <f t="shared" si="0"/>
        <v/>
      </c>
      <c r="E35" s="89">
        <f t="shared" si="1"/>
        <v>0</v>
      </c>
      <c r="F35" s="240"/>
      <c r="G35" s="241"/>
      <c r="H35" s="125">
        <f t="shared" si="2"/>
        <v>0</v>
      </c>
      <c r="I35" s="240"/>
      <c r="J35" s="244"/>
      <c r="K35" s="126">
        <f t="shared" si="3"/>
        <v>0</v>
      </c>
      <c r="L35" s="240"/>
      <c r="M35" s="241"/>
    </row>
    <row r="36" spans="2:13" ht="17.25" customHeight="1" thickTop="1" x14ac:dyDescent="0.3">
      <c r="B36" s="74">
        <v>36</v>
      </c>
      <c r="C36" s="127"/>
      <c r="D36" s="128"/>
      <c r="E36" s="69"/>
      <c r="F36" s="44"/>
      <c r="G36" s="44"/>
      <c r="H36" s="69"/>
      <c r="I36" s="44"/>
      <c r="J36" s="44"/>
      <c r="K36" s="69"/>
      <c r="L36" s="44"/>
      <c r="M36" s="44"/>
    </row>
    <row r="37" spans="2:13" ht="17.399999999999999" x14ac:dyDescent="0.3">
      <c r="B37" s="74">
        <v>37</v>
      </c>
      <c r="C37" s="129" t="s">
        <v>112</v>
      </c>
      <c r="E37" s="405"/>
      <c r="F37" s="405"/>
      <c r="G37" s="405"/>
      <c r="H37" s="405"/>
      <c r="I37" s="405"/>
      <c r="J37" s="405"/>
      <c r="K37" s="405"/>
      <c r="L37" s="405"/>
      <c r="M37" s="405"/>
    </row>
    <row r="38" spans="2:13" x14ac:dyDescent="0.3">
      <c r="B38" s="74">
        <v>38</v>
      </c>
      <c r="C38" s="359"/>
      <c r="D38" s="393"/>
      <c r="E38" s="393"/>
      <c r="F38" s="393"/>
      <c r="G38" s="393"/>
      <c r="H38" s="393"/>
      <c r="I38" s="393"/>
      <c r="J38" s="393"/>
      <c r="K38" s="393"/>
      <c r="L38" s="393"/>
      <c r="M38" s="394"/>
    </row>
    <row r="39" spans="2:13" x14ac:dyDescent="0.3">
      <c r="C39" s="395"/>
      <c r="D39" s="396"/>
      <c r="E39" s="396"/>
      <c r="F39" s="396"/>
      <c r="G39" s="396"/>
      <c r="H39" s="396"/>
      <c r="I39" s="396"/>
      <c r="J39" s="396"/>
      <c r="K39" s="396"/>
      <c r="L39" s="396"/>
      <c r="M39" s="397"/>
    </row>
    <row r="40" spans="2:13" x14ac:dyDescent="0.3">
      <c r="C40" s="395"/>
      <c r="D40" s="396"/>
      <c r="E40" s="396"/>
      <c r="F40" s="396"/>
      <c r="G40" s="396"/>
      <c r="H40" s="396"/>
      <c r="I40" s="396"/>
      <c r="J40" s="396"/>
      <c r="K40" s="396"/>
      <c r="L40" s="396"/>
      <c r="M40" s="397"/>
    </row>
    <row r="41" spans="2:13" x14ac:dyDescent="0.3">
      <c r="C41" s="398"/>
      <c r="D41" s="399"/>
      <c r="E41" s="399"/>
      <c r="F41" s="399"/>
      <c r="G41" s="399"/>
      <c r="H41" s="399"/>
      <c r="I41" s="399"/>
      <c r="J41" s="399"/>
      <c r="K41" s="399"/>
      <c r="L41" s="399"/>
      <c r="M41" s="400"/>
    </row>
  </sheetData>
  <sheetProtection algorithmName="SHA-512" hashValue="ec3sPVC9BbaCLIqbOEUWwAGKsVx7LFZuohtRmvSuGoCEZy/pNUtiQCQnFM2JqBpZG1hSQrc9ifcU/ehirghmbw==" saltValue="nWDRxxG8UzJ9MRY7hXa4Kw==" spinCount="100000" sheet="1" objects="1" scenarios="1" sort="0" autoFilter="0" pivotTables="0"/>
  <mergeCells count="10">
    <mergeCell ref="C38:M41"/>
    <mergeCell ref="N6:N12"/>
    <mergeCell ref="N14:N20"/>
    <mergeCell ref="E4:G4"/>
    <mergeCell ref="H4:J4"/>
    <mergeCell ref="K4:M4"/>
    <mergeCell ref="E37:G37"/>
    <mergeCell ref="H37:J37"/>
    <mergeCell ref="K37:M37"/>
    <mergeCell ref="C4:C5"/>
  </mergeCells>
  <conditionalFormatting sqref="E7:E36">
    <cfRule type="cellIs" dxfId="8" priority="4" operator="equal">
      <formula>0</formula>
    </cfRule>
  </conditionalFormatting>
  <conditionalFormatting sqref="E6:M6 K7:K36">
    <cfRule type="cellIs" dxfId="7" priority="2" operator="equal">
      <formula>0</formula>
    </cfRule>
  </conditionalFormatting>
  <conditionalFormatting sqref="H7:H36">
    <cfRule type="cellIs" dxfId="6" priority="3" operator="equal">
      <formula>0</formula>
    </cfRule>
  </conditionalFormatting>
  <conditionalFormatting sqref="N6:N12 N14:N20">
    <cfRule type="notContainsBlanks" dxfId="5" priority="1">
      <formula>LEN(TRIM(N6))&gt;0</formula>
    </cfRule>
  </conditionalFormatting>
  <dataValidations count="1">
    <dataValidation type="whole" operator="greaterThanOrEqual" allowBlank="1" showInputMessage="1" showErrorMessage="1" sqref="E6:M35" xr:uid="{00000000-0002-0000-0600-000000000000}">
      <formula1>0</formula1>
    </dataValidation>
  </dataValidations>
  <printOptions horizontalCentered="1" verticalCentered="1"/>
  <pageMargins left="0.15748031496062992" right="0.15748031496062992" top="0.39370078740157483" bottom="0.39370078740157483" header="0.15748031496062992" footer="0.19685039370078741"/>
  <pageSetup scale="73" orientation="landscape" r:id="rId1"/>
  <headerFooter scaleWithDoc="0">
    <oddHeader>&amp;C&amp;G</oddHeader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5">
    <tabColor theme="7" tint="0.79998168889431442"/>
    <pageSetUpPr fitToPage="1"/>
  </sheetPr>
  <dimension ref="B1:K19"/>
  <sheetViews>
    <sheetView showGridLines="0" zoomScale="90" zoomScaleNormal="90" workbookViewId="0"/>
  </sheetViews>
  <sheetFormatPr baseColWidth="10" defaultColWidth="11.44140625" defaultRowHeight="14.4" x14ac:dyDescent="0.3"/>
  <cols>
    <col min="1" max="1" width="8" style="19" customWidth="1"/>
    <col min="2" max="2" width="4" style="300" hidden="1" customWidth="1"/>
    <col min="3" max="3" width="50.44140625" style="19" customWidth="1"/>
    <col min="4" max="4" width="4.44140625" style="19" customWidth="1"/>
    <col min="5" max="5" width="7.33203125" style="19" customWidth="1"/>
    <col min="6" max="8" width="12.5546875" style="19" customWidth="1"/>
    <col min="9" max="9" width="6.5546875" style="19" customWidth="1"/>
    <col min="10" max="10" width="11.44140625" style="19"/>
    <col min="11" max="11" width="14.109375" style="19" customWidth="1"/>
    <col min="12" max="16384" width="11.44140625" style="19"/>
  </cols>
  <sheetData>
    <row r="1" spans="2:11" ht="19.2" customHeight="1" x14ac:dyDescent="0.3">
      <c r="B1" s="300">
        <v>1</v>
      </c>
      <c r="C1" s="75" t="s">
        <v>146</v>
      </c>
      <c r="D1" s="75"/>
      <c r="E1" s="75"/>
      <c r="G1" s="76"/>
      <c r="H1" s="76"/>
    </row>
    <row r="2" spans="2:11" ht="18.600000000000001" customHeight="1" x14ac:dyDescent="0.3">
      <c r="B2" s="300">
        <v>2</v>
      </c>
      <c r="C2" s="407" t="s">
        <v>2307</v>
      </c>
      <c r="D2" s="407"/>
      <c r="E2" s="407"/>
      <c r="F2" s="407"/>
      <c r="G2" s="407"/>
      <c r="H2" s="407"/>
    </row>
    <row r="3" spans="2:11" ht="18.600000000000001" customHeight="1" x14ac:dyDescent="0.3">
      <c r="B3" s="300">
        <v>3</v>
      </c>
      <c r="C3" s="407"/>
      <c r="D3" s="407"/>
      <c r="E3" s="407"/>
      <c r="F3" s="407"/>
      <c r="G3" s="407"/>
      <c r="H3" s="407"/>
    </row>
    <row r="4" spans="2:11" s="299" customFormat="1" ht="16.8" thickBot="1" x14ac:dyDescent="0.35">
      <c r="B4" s="300">
        <v>4</v>
      </c>
      <c r="C4" s="307" t="s">
        <v>2306</v>
      </c>
      <c r="D4" s="298"/>
      <c r="E4" s="298"/>
      <c r="F4" s="298"/>
      <c r="G4" s="298"/>
      <c r="H4" s="298"/>
    </row>
    <row r="5" spans="2:11" ht="30" customHeight="1" thickTop="1" thickBot="1" x14ac:dyDescent="0.35">
      <c r="B5" s="300">
        <v>5</v>
      </c>
      <c r="C5" s="77" t="s">
        <v>120</v>
      </c>
      <c r="D5" s="78"/>
      <c r="E5" s="79"/>
      <c r="F5" s="80" t="s">
        <v>0</v>
      </c>
      <c r="G5" s="16" t="s">
        <v>74</v>
      </c>
      <c r="H5" s="81" t="s">
        <v>75</v>
      </c>
    </row>
    <row r="6" spans="2:11" ht="34.5" customHeight="1" thickTop="1" thickBot="1" x14ac:dyDescent="0.35">
      <c r="B6" s="300">
        <v>6</v>
      </c>
      <c r="C6" s="82" t="s">
        <v>153</v>
      </c>
      <c r="D6" s="82"/>
      <c r="E6" s="83"/>
      <c r="F6" s="54">
        <f t="shared" ref="F6:F9" si="0">+G6+H6</f>
        <v>0</v>
      </c>
      <c r="G6" s="55">
        <f>SUM(G7:G9)</f>
        <v>0</v>
      </c>
      <c r="H6" s="56">
        <f>SUM(H7:H9)</f>
        <v>0</v>
      </c>
    </row>
    <row r="7" spans="2:11" ht="34.5" customHeight="1" x14ac:dyDescent="0.3">
      <c r="B7" s="300">
        <v>7</v>
      </c>
      <c r="C7" s="84" t="s">
        <v>127</v>
      </c>
      <c r="E7" s="85" t="str">
        <f>IF(AND(F7=0,'CUADRO 6'!F6&gt;0),"**","")</f>
        <v/>
      </c>
      <c r="F7" s="86">
        <f t="shared" si="0"/>
        <v>0</v>
      </c>
      <c r="G7" s="238"/>
      <c r="H7" s="239"/>
    </row>
    <row r="8" spans="2:11" ht="34.5" customHeight="1" x14ac:dyDescent="0.3">
      <c r="B8" s="300">
        <v>8</v>
      </c>
      <c r="C8" s="84" t="s">
        <v>1723</v>
      </c>
      <c r="D8" s="84"/>
      <c r="E8" s="85" t="str">
        <f>IF(AND(F8=0,'CUADRO 6'!F17&gt;0),"**","")</f>
        <v/>
      </c>
      <c r="F8" s="86">
        <f t="shared" si="0"/>
        <v>0</v>
      </c>
      <c r="G8" s="238"/>
      <c r="H8" s="239"/>
      <c r="I8" s="392" t="str">
        <f>IF(F8=0,"Debe indicar los Docentes de Educación Especial","")</f>
        <v>Debe indicar los Docentes de Educación Especial</v>
      </c>
      <c r="J8" s="392"/>
      <c r="K8" s="392"/>
    </row>
    <row r="9" spans="2:11" ht="34.5" customHeight="1" thickBot="1" x14ac:dyDescent="0.35">
      <c r="B9" s="300">
        <v>9</v>
      </c>
      <c r="C9" s="87" t="s">
        <v>2878</v>
      </c>
      <c r="D9" s="304" t="s">
        <v>2309</v>
      </c>
      <c r="E9" s="88" t="str">
        <f>IF(AND(F9=0,'CUADRO 6'!F28&gt;0),"**","")</f>
        <v/>
      </c>
      <c r="F9" s="89">
        <f t="shared" si="0"/>
        <v>0</v>
      </c>
      <c r="G9" s="240"/>
      <c r="H9" s="241"/>
      <c r="I9" s="392"/>
      <c r="J9" s="392"/>
      <c r="K9" s="392"/>
    </row>
    <row r="10" spans="2:11" ht="18" customHeight="1" thickTop="1" x14ac:dyDescent="0.3">
      <c r="B10" s="300">
        <v>10</v>
      </c>
      <c r="C10" s="408" t="s">
        <v>2876</v>
      </c>
      <c r="D10" s="409"/>
      <c r="E10" s="409"/>
      <c r="F10" s="409"/>
      <c r="G10" s="409"/>
      <c r="H10" s="409"/>
    </row>
    <row r="11" spans="2:11" ht="18" customHeight="1" x14ac:dyDescent="0.3">
      <c r="C11" s="410"/>
      <c r="D11" s="411"/>
      <c r="E11" s="411"/>
      <c r="F11" s="411"/>
      <c r="G11" s="411"/>
      <c r="H11" s="411"/>
    </row>
    <row r="12" spans="2:11" ht="18" customHeight="1" x14ac:dyDescent="0.3">
      <c r="B12" s="300">
        <v>11</v>
      </c>
      <c r="C12" s="411"/>
      <c r="D12" s="411"/>
      <c r="E12" s="411"/>
      <c r="F12" s="411"/>
      <c r="G12" s="411"/>
      <c r="H12" s="411"/>
    </row>
    <row r="13" spans="2:11" ht="18" customHeight="1" x14ac:dyDescent="0.3">
      <c r="B13" s="300">
        <v>13</v>
      </c>
      <c r="C13" s="92" t="str">
        <f>IF(OR(E7="**",E8="**",E9="**"),"** = En el Cuadro 6 se indicaron datos, debe completar este Cuadro.","")</f>
        <v/>
      </c>
      <c r="D13" s="90"/>
      <c r="E13" s="45"/>
      <c r="F13" s="69"/>
      <c r="G13" s="91"/>
      <c r="H13" s="91"/>
    </row>
    <row r="14" spans="2:11" ht="18.600000000000001" x14ac:dyDescent="0.35">
      <c r="B14" s="300">
        <v>15</v>
      </c>
      <c r="C14" s="46" t="s">
        <v>112</v>
      </c>
      <c r="D14" s="46"/>
      <c r="E14" s="46"/>
      <c r="G14" s="406"/>
      <c r="H14" s="406"/>
    </row>
    <row r="15" spans="2:11" x14ac:dyDescent="0.3">
      <c r="B15" s="300">
        <v>16</v>
      </c>
      <c r="C15" s="359"/>
      <c r="D15" s="360"/>
      <c r="E15" s="360"/>
      <c r="F15" s="360"/>
      <c r="G15" s="360"/>
      <c r="H15" s="361"/>
    </row>
    <row r="16" spans="2:11" x14ac:dyDescent="0.3">
      <c r="C16" s="362"/>
      <c r="D16" s="363"/>
      <c r="E16" s="363"/>
      <c r="F16" s="363"/>
      <c r="G16" s="363"/>
      <c r="H16" s="364"/>
    </row>
    <row r="17" spans="3:8" ht="18" customHeight="1" x14ac:dyDescent="0.3">
      <c r="C17" s="362"/>
      <c r="D17" s="363"/>
      <c r="E17" s="363"/>
      <c r="F17" s="363"/>
      <c r="G17" s="363"/>
      <c r="H17" s="364"/>
    </row>
    <row r="18" spans="3:8" ht="18" customHeight="1" x14ac:dyDescent="0.3">
      <c r="C18" s="362"/>
      <c r="D18" s="363"/>
      <c r="E18" s="363"/>
      <c r="F18" s="363"/>
      <c r="G18" s="363"/>
      <c r="H18" s="364"/>
    </row>
    <row r="19" spans="3:8" ht="18" customHeight="1" x14ac:dyDescent="0.3">
      <c r="C19" s="365"/>
      <c r="D19" s="366"/>
      <c r="E19" s="366"/>
      <c r="F19" s="366"/>
      <c r="G19" s="366"/>
      <c r="H19" s="367"/>
    </row>
  </sheetData>
  <sheetProtection algorithmName="SHA-512" hashValue="h9amkLV+fRK/uZ+fBwrr7KoOpmM47/BY0U926fKfd2+yVUl2PVK/FCsmdYj1pZ1WfYUmSsUSVOm6OmzqSaNoyw==" saltValue="FbcnipHnHEjdWy2QxcEdZw==" spinCount="100000" sheet="1" objects="1" scenarios="1" sort="0" autoFilter="0" pivotTables="0"/>
  <mergeCells count="5">
    <mergeCell ref="C15:H19"/>
    <mergeCell ref="G14:H14"/>
    <mergeCell ref="C2:H3"/>
    <mergeCell ref="C10:H12"/>
    <mergeCell ref="I8:K9"/>
  </mergeCells>
  <conditionalFormatting sqref="F6:F9 F13">
    <cfRule type="cellIs" dxfId="4" priority="1" operator="equal">
      <formula>0</formula>
    </cfRule>
  </conditionalFormatting>
  <conditionalFormatting sqref="F6:H6">
    <cfRule type="cellIs" dxfId="3" priority="2" operator="equal">
      <formula>0</formula>
    </cfRule>
  </conditionalFormatting>
  <dataValidations count="1">
    <dataValidation type="whole" operator="greaterThanOrEqual" allowBlank="1" showInputMessage="1" showErrorMessage="1" sqref="F6:H9" xr:uid="{00000000-0002-0000-0700-000000000000}">
      <formula1>0</formula1>
    </dataValidation>
  </dataValidations>
  <printOptions horizontalCentered="1" verticalCentered="1"/>
  <pageMargins left="0.15748031496062992" right="0.15748031496062992" top="0.39370078740157483" bottom="0.39370078740157483" header="0.15748031496062992" footer="0.19685039370078741"/>
  <pageSetup orientation="landscape" r:id="rId1"/>
  <headerFooter scaleWithDoc="0">
    <oddHeader>&amp;C&amp;G</oddHeader>
    <oddFooter>&amp;R&amp;"Gentium Basic,Normal"&amp;A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15</vt:i4>
      </vt:variant>
    </vt:vector>
  </HeadingPairs>
  <TitlesOfParts>
    <vt:vector size="26" baseType="lpstr">
      <vt:lpstr>ubicacion</vt:lpstr>
      <vt:lpstr>Códigos Portada</vt:lpstr>
      <vt:lpstr>Códigos</vt:lpstr>
      <vt:lpstr>Datos del Servicio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'CUADRO 1'!Área_de_impresión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'Datos del Servicio'!Área_de_impresión</vt:lpstr>
      <vt:lpstr>Códigos!datos</vt:lpstr>
      <vt:lpstr>datos</vt:lpstr>
      <vt:lpstr>dependencia</vt:lpstr>
      <vt:lpstr>prov</vt:lpstr>
      <vt:lpstr>sino</vt:lpstr>
      <vt:lpstr>ubic</vt:lpstr>
      <vt:lpstr>ubicac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2026-03-23T22:13:35Z</cp:lastPrinted>
  <dcterms:created xsi:type="dcterms:W3CDTF">2011-05-27T17:11:21Z</dcterms:created>
  <dcterms:modified xsi:type="dcterms:W3CDTF">2026-03-23T22:13:50Z</dcterms:modified>
</cp:coreProperties>
</file>