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4C41A293-BDFF-4A9C-8A88-202C9A189CBF}" xr6:coauthVersionLast="47" xr6:coauthVersionMax="47" xr10:uidLastSave="{00000000-0000-0000-0000-000000000000}"/>
  <workbookProtection workbookAlgorithmName="SHA-512" workbookHashValue="Ejp1ZTisR3guz4Kt0SNtc2LS8keUdZXSOKhnu/q/ex3Mrb8nBZy7usq5vC+UUEE6PbHb2QuI7eLSB3uxgV6LVQ==" workbookSaltValue="xNr3UxKv0ssN4QkTmQ/dug==" workbookSpinCount="100000" lockStructure="1"/>
  <bookViews>
    <workbookView xWindow="28692" yWindow="-108" windowWidth="29016" windowHeight="15696" tabRatio="791" firstSheet="3" activeTab="3" xr2:uid="{00000000-000D-0000-FFFF-FFFF00000000}"/>
  </bookViews>
  <sheets>
    <sheet name="ubicacion" sheetId="80" state="hidden" r:id="rId1"/>
    <sheet name="Hoja2" sheetId="112" state="hidden" r:id="rId2"/>
    <sheet name="Colegios" sheetId="111" state="hidden" r:id="rId3"/>
    <sheet name="Datos del Centro" sheetId="110" r:id="rId4"/>
    <sheet name="CUADRO 1" sheetId="96" r:id="rId5"/>
    <sheet name="CUADRO 2" sheetId="61" r:id="rId6"/>
    <sheet name="CUADRO 3" sheetId="95" r:id="rId7"/>
    <sheet name="CUADRO 4" sheetId="99" r:id="rId8"/>
    <sheet name="CUADRO 5" sheetId="114" r:id="rId9"/>
    <sheet name="CUADRO 6" sheetId="86" r:id="rId10"/>
    <sheet name="CUADRO 7" sheetId="87" r:id="rId11"/>
    <sheet name="CUADRO 8" sheetId="67" r:id="rId12"/>
    <sheet name="RenCT" sheetId="91" state="hidden" r:id="rId13"/>
    <sheet name="CUADRO 9" sheetId="90" r:id="rId14"/>
    <sheet name="CUADRO 10" sheetId="92" r:id="rId15"/>
    <sheet name="CUADRO 11" sheetId="76" r:id="rId16"/>
    <sheet name="CUADRO 12" sheetId="77" r:id="rId17"/>
    <sheet name="CUADRO 13" sheetId="78" r:id="rId18"/>
    <sheet name="CUADRO 14" sheetId="106" r:id="rId19"/>
    <sheet name="CUADRO 15" sheetId="107" r:id="rId20"/>
    <sheet name="CUADRO 16" sheetId="108" r:id="rId21"/>
    <sheet name="CUADRO 17" sheetId="109" r:id="rId22"/>
  </sheets>
  <externalReferences>
    <externalReference r:id="rId23"/>
  </externalReferences>
  <definedNames>
    <definedName name="_xlnm._FilterDatabase" localSheetId="2" hidden="1">Colegios!$G$2:$AT$140</definedName>
    <definedName name="_xlnm._FilterDatabase" localSheetId="8" hidden="1">'CUADRO 5'!$A$6:$S$86</definedName>
    <definedName name="_xlnm._FilterDatabase" localSheetId="12" hidden="1">RenCT!$A$2:$AI$149</definedName>
    <definedName name="AGUIRRE">ubicacion!$AI$3:$AI$8</definedName>
    <definedName name="ALAJUELA">ubicacion!$U$3:$U$12</definedName>
    <definedName name="aplazados">RenCT!$A$3:$AI$140</definedName>
    <definedName name="_xlnm.Print_Area" localSheetId="4">'CUADRO 1'!$C$1:$M$28</definedName>
    <definedName name="_xlnm.Print_Area" localSheetId="14">'CUADRO 10'!$C$1:$X$28</definedName>
    <definedName name="_xlnm.Print_Area" localSheetId="15">'CUADRO 11'!$C$1:$I$21</definedName>
    <definedName name="_xlnm.Print_Area" localSheetId="16">'CUADRO 12'!$C$1:$K$71</definedName>
    <definedName name="_xlnm.Print_Area" localSheetId="17">'CUADRO 13'!$C$1:$M$45</definedName>
    <definedName name="_xlnm.Print_Area" localSheetId="18">'CUADRO 14'!$D$1:$G$72</definedName>
    <definedName name="_xlnm.Print_Area" localSheetId="19">'CUADRO 15'!$C$1:$G$36</definedName>
    <definedName name="_xlnm.Print_Area" localSheetId="20">'CUADRO 16'!$C$1:$G$18</definedName>
    <definedName name="_xlnm.Print_Area" localSheetId="21">'CUADRO 17'!$C$1:$M$17</definedName>
    <definedName name="_xlnm.Print_Area" localSheetId="5">'CUADRO 2'!$C$1:$X$35</definedName>
    <definedName name="_xlnm.Print_Area" localSheetId="6">'CUADRO 3'!$C$1:$X$32</definedName>
    <definedName name="_xlnm.Print_Area" localSheetId="7">'CUADRO 4'!$C$1:$R$17</definedName>
    <definedName name="_xlnm.Print_Area" localSheetId="8">'CUADRO 5'!$E$1:$S$90</definedName>
    <definedName name="_xlnm.Print_Area" localSheetId="9">'CUADRO 6'!$C$1:$I$38</definedName>
    <definedName name="_xlnm.Print_Area" localSheetId="10">'CUADRO 7'!$C$1:$N$41</definedName>
    <definedName name="_xlnm.Print_Area" localSheetId="11">'CUADRO 8'!$C$1:$U$31</definedName>
    <definedName name="_xlnm.Print_Area" localSheetId="13">'CUADRO 9'!$C$1:$H$21</definedName>
    <definedName name="_xlnm.Print_Area" localSheetId="3">'Datos del Centro'!$C$1:$F$38</definedName>
    <definedName name="CAÑAS">ubicacion!$AF$3:$AF$7</definedName>
    <definedName name="CARTAGO">ubicacion!$Y$3:$Y$10</definedName>
    <definedName name="COTO">ubicacion!$AH$3:$AH$16</definedName>
    <definedName name="DESAMPARADOS">ubicacion!$Q$3:$Q$9</definedName>
    <definedName name="GRANDE_DE_TERRABA">ubicacion!$AJ$3:$AJ$16</definedName>
    <definedName name="GUAPILES">ubicacion!$AM$3:$AM$10</definedName>
    <definedName name="HEREDIA">ubicacion!$AA$3:$AA$9</definedName>
    <definedName name="LIBERIA">ubicacion!$AC$3:$AC$7</definedName>
    <definedName name="LIMON">ubicacion!$AL$3:$AL$11</definedName>
    <definedName name="LOS_SANTOS">ubicacion!$T$3:$T$5</definedName>
    <definedName name="MARCA" localSheetId="8">'[1]CUADRO 9'!$I$8</definedName>
    <definedName name="marca">'CUADRO 14'!$H$7</definedName>
    <definedName name="NICOYA">ubicacion!$AD$3:$AD$10</definedName>
    <definedName name="OCCIDENTE">ubicacion!$V$3:$V$11</definedName>
    <definedName name="PENINSULAR">ubicacion!$AK$3:$AK$6</definedName>
    <definedName name="PEREZ_ZELEDON">ubicacion!$S$3:$S$12</definedName>
    <definedName name="prov">ubicacion!$A$1:$B$493</definedName>
    <definedName name="PUNTARENAS">ubicacion!$AG$3:$AG$10</definedName>
    <definedName name="PURISCAL">ubicacion!$R$3:$R$9</definedName>
    <definedName name="REGION">ubicacion!$K$3:$K$29</definedName>
    <definedName name="SAN_CARLOS">ubicacion!$W$3:$W$14</definedName>
    <definedName name="SAN_JOSE_CENTRAL">ubicacion!$N$3:$N$8</definedName>
    <definedName name="SAN_JOSE_NORTE">ubicacion!$O$3:$O$8</definedName>
    <definedName name="SAN_JOSE_OESTE">ubicacion!$P$3:$P$7</definedName>
    <definedName name="SANTA_CRUZ">ubicacion!$AE$3:$AE$9</definedName>
    <definedName name="SARAPIQUI">ubicacion!$AB$3:$AB$7</definedName>
    <definedName name="sino" localSheetId="8">'[1]CUADRO 9'!$I$5:$I$6</definedName>
    <definedName name="sino">ubicacion!$H$2:$H$3</definedName>
    <definedName name="sino1">'CUADRO 14'!$I$4:$I$6</definedName>
    <definedName name="SULA">ubicacion!$AN$3:$AN$8</definedName>
    <definedName name="_xlnm.Print_Titles" localSheetId="8">'CUADRO 5'!$3:$5</definedName>
    <definedName name="TURRIALBA">ubicacion!$Z$3:$Z$11</definedName>
    <definedName name="ubic" localSheetId="8">[1]ubicacion!$D$2:$D$493</definedName>
    <definedName name="ubic">ubicacion!$D$2:$D$493</definedName>
    <definedName name="ubicac" localSheetId="8">[1]ubicacion!$D$2:$E$493</definedName>
    <definedName name="ubicac">ubicacion!$D$2:$E$493</definedName>
    <definedName name="ZONA_NORTE_NORTE">ubicacion!$X$3:$X$12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92" l="1"/>
  <c r="E10" i="92"/>
  <c r="F10" i="92"/>
  <c r="E11" i="92"/>
  <c r="D11" i="92" s="1"/>
  <c r="F11" i="92"/>
  <c r="E12" i="92"/>
  <c r="D12" i="92" s="1"/>
  <c r="F12" i="92"/>
  <c r="E13" i="92"/>
  <c r="D13" i="92" s="1"/>
  <c r="F13" i="92"/>
  <c r="D14" i="92"/>
  <c r="E14" i="92"/>
  <c r="F14" i="92"/>
  <c r="E15" i="92"/>
  <c r="D15" i="92" s="1"/>
  <c r="F15" i="92"/>
  <c r="E8" i="92"/>
  <c r="E6" i="92"/>
  <c r="E5" i="92"/>
  <c r="E4" i="107" l="1"/>
  <c r="D27" i="78"/>
  <c r="D26" i="78"/>
  <c r="D25" i="78"/>
  <c r="D24" i="78"/>
  <c r="D23" i="78"/>
  <c r="D22" i="78"/>
  <c r="D21" i="78"/>
  <c r="D20" i="78"/>
  <c r="D19" i="78"/>
  <c r="D18" i="78"/>
  <c r="D17" i="78"/>
  <c r="D16" i="78"/>
  <c r="D15" i="78"/>
  <c r="D14" i="78"/>
  <c r="D13" i="78"/>
  <c r="D12" i="78"/>
  <c r="D11" i="78"/>
  <c r="D10" i="78"/>
  <c r="D9" i="78"/>
  <c r="D8" i="78"/>
  <c r="D7" i="78"/>
  <c r="E27" i="78"/>
  <c r="E26" i="78"/>
  <c r="E25" i="78"/>
  <c r="E24" i="78"/>
  <c r="E23" i="78"/>
  <c r="E22" i="78"/>
  <c r="E21" i="78"/>
  <c r="E20" i="78"/>
  <c r="E19" i="78"/>
  <c r="E18" i="78"/>
  <c r="E17" i="78"/>
  <c r="E16" i="78"/>
  <c r="E15" i="78"/>
  <c r="E14" i="78"/>
  <c r="E13" i="78"/>
  <c r="E12" i="78"/>
  <c r="E11" i="78"/>
  <c r="E10" i="78"/>
  <c r="E9" i="78"/>
  <c r="E8" i="78"/>
  <c r="E7" i="78"/>
  <c r="D16" i="92"/>
  <c r="E16" i="92"/>
  <c r="F16" i="92"/>
  <c r="G16" i="92"/>
  <c r="J16" i="92"/>
  <c r="M16" i="92"/>
  <c r="P16" i="92"/>
  <c r="S16" i="92"/>
  <c r="V16" i="92"/>
  <c r="E17" i="92"/>
  <c r="D17" i="92" s="1"/>
  <c r="F17" i="92"/>
  <c r="G17" i="92"/>
  <c r="J17" i="92"/>
  <c r="M17" i="92"/>
  <c r="P17" i="92"/>
  <c r="S17" i="92"/>
  <c r="V17" i="92"/>
  <c r="F29" i="110" l="1"/>
  <c r="H84" i="114" l="1"/>
  <c r="G84" i="114"/>
  <c r="H83" i="114"/>
  <c r="G83" i="114"/>
  <c r="H82" i="114"/>
  <c r="G82" i="114"/>
  <c r="H81" i="114"/>
  <c r="G81" i="114"/>
  <c r="H80" i="114"/>
  <c r="G80" i="114"/>
  <c r="H79" i="114"/>
  <c r="G79" i="114"/>
  <c r="H78" i="114"/>
  <c r="G78" i="114"/>
  <c r="H76" i="114"/>
  <c r="G76" i="114"/>
  <c r="H75" i="114"/>
  <c r="G75" i="114"/>
  <c r="H74" i="114"/>
  <c r="G74" i="114"/>
  <c r="H73" i="114"/>
  <c r="G73" i="114"/>
  <c r="H72" i="114"/>
  <c r="G72" i="114"/>
  <c r="H71" i="114"/>
  <c r="G71" i="114"/>
  <c r="H70" i="114"/>
  <c r="G70" i="114"/>
  <c r="H69" i="114"/>
  <c r="G69" i="114"/>
  <c r="H68" i="114"/>
  <c r="G68" i="114"/>
  <c r="H67" i="114"/>
  <c r="G67" i="114"/>
  <c r="H66" i="114"/>
  <c r="G66" i="114"/>
  <c r="H65" i="114"/>
  <c r="G65" i="114"/>
  <c r="H64" i="114"/>
  <c r="G64" i="114"/>
  <c r="H63" i="114"/>
  <c r="G63" i="114"/>
  <c r="H62" i="114"/>
  <c r="G62" i="114"/>
  <c r="H61" i="114"/>
  <c r="G61" i="114"/>
  <c r="H60" i="114"/>
  <c r="G60" i="114"/>
  <c r="H59" i="114"/>
  <c r="G59" i="114"/>
  <c r="H58" i="114"/>
  <c r="G58" i="114"/>
  <c r="H57" i="114"/>
  <c r="G57" i="114"/>
  <c r="H56" i="114"/>
  <c r="G56" i="114"/>
  <c r="H55" i="114"/>
  <c r="G55" i="114"/>
  <c r="H54" i="114"/>
  <c r="G54" i="114"/>
  <c r="H53" i="114"/>
  <c r="G53" i="114"/>
  <c r="H52" i="114"/>
  <c r="G52" i="114"/>
  <c r="H51" i="114"/>
  <c r="G51" i="114"/>
  <c r="H49" i="114"/>
  <c r="G49" i="114"/>
  <c r="H48" i="114"/>
  <c r="G48" i="114"/>
  <c r="H47" i="114"/>
  <c r="G47" i="114"/>
  <c r="H46" i="114"/>
  <c r="G46" i="114"/>
  <c r="H45" i="114"/>
  <c r="G45" i="114"/>
  <c r="H44" i="114"/>
  <c r="G44" i="114"/>
  <c r="H43" i="114"/>
  <c r="G43" i="114"/>
  <c r="H42" i="114"/>
  <c r="G42" i="114"/>
  <c r="H41" i="114"/>
  <c r="G41" i="114"/>
  <c r="H40" i="114"/>
  <c r="G40" i="114"/>
  <c r="H39" i="114"/>
  <c r="G39" i="114"/>
  <c r="H38" i="114"/>
  <c r="G38" i="114"/>
  <c r="H37" i="114"/>
  <c r="G37" i="114"/>
  <c r="H36" i="114"/>
  <c r="G36" i="114"/>
  <c r="H35" i="114"/>
  <c r="G35" i="114"/>
  <c r="H34" i="114"/>
  <c r="G34" i="114"/>
  <c r="H33" i="114"/>
  <c r="G33" i="114"/>
  <c r="H32" i="114"/>
  <c r="G32" i="114"/>
  <c r="H31" i="114"/>
  <c r="G31" i="114"/>
  <c r="H30" i="114"/>
  <c r="G30" i="114"/>
  <c r="H29" i="114"/>
  <c r="G29" i="114"/>
  <c r="H28" i="114"/>
  <c r="G28" i="114"/>
  <c r="H27" i="114"/>
  <c r="G27" i="114"/>
  <c r="H26" i="114"/>
  <c r="G26" i="114"/>
  <c r="H25" i="114"/>
  <c r="G25" i="114"/>
  <c r="H24" i="114"/>
  <c r="G24" i="114"/>
  <c r="H23" i="114"/>
  <c r="G23" i="114"/>
  <c r="H22" i="114"/>
  <c r="G22" i="114"/>
  <c r="H21" i="114"/>
  <c r="G21" i="114"/>
  <c r="H20" i="114"/>
  <c r="G20" i="114"/>
  <c r="H19" i="114"/>
  <c r="G19" i="114"/>
  <c r="H18" i="114"/>
  <c r="G18" i="114"/>
  <c r="H17" i="114"/>
  <c r="G17" i="114"/>
  <c r="H16" i="114"/>
  <c r="G16" i="114"/>
  <c r="H15" i="114"/>
  <c r="G15" i="114"/>
  <c r="H14" i="114"/>
  <c r="G14" i="114"/>
  <c r="H13" i="114"/>
  <c r="G13" i="114"/>
  <c r="H12" i="114"/>
  <c r="G12" i="114"/>
  <c r="H11" i="114"/>
  <c r="G11" i="114"/>
  <c r="H10" i="114"/>
  <c r="G10" i="114"/>
  <c r="H9" i="114"/>
  <c r="G9" i="114"/>
  <c r="L84" i="114" l="1"/>
  <c r="L83" i="114"/>
  <c r="L82" i="114"/>
  <c r="L81" i="114"/>
  <c r="L80" i="114"/>
  <c r="L79" i="114"/>
  <c r="L78" i="114"/>
  <c r="N77" i="114"/>
  <c r="M77" i="114"/>
  <c r="L77" i="114"/>
  <c r="L76" i="114"/>
  <c r="L75" i="114"/>
  <c r="L74" i="114"/>
  <c r="L73" i="114"/>
  <c r="L72" i="114"/>
  <c r="L71" i="114"/>
  <c r="L70" i="114"/>
  <c r="L69" i="114"/>
  <c r="L68" i="114"/>
  <c r="L67" i="114"/>
  <c r="L66" i="114"/>
  <c r="L65" i="114"/>
  <c r="L64" i="114"/>
  <c r="L63" i="114"/>
  <c r="L62" i="114"/>
  <c r="L61" i="114"/>
  <c r="L60" i="114"/>
  <c r="L59" i="114"/>
  <c r="L58" i="114"/>
  <c r="L57" i="114"/>
  <c r="L56" i="114"/>
  <c r="L55" i="114"/>
  <c r="L54" i="114"/>
  <c r="L53" i="114"/>
  <c r="L52" i="114"/>
  <c r="L51" i="114"/>
  <c r="N50" i="114"/>
  <c r="M50" i="114"/>
  <c r="L49" i="114"/>
  <c r="L48" i="114"/>
  <c r="L47" i="114"/>
  <c r="L46" i="114"/>
  <c r="L45" i="114"/>
  <c r="L44" i="114"/>
  <c r="L43" i="114"/>
  <c r="L42" i="114"/>
  <c r="L41" i="114"/>
  <c r="L40" i="114"/>
  <c r="L39" i="114"/>
  <c r="L38" i="114"/>
  <c r="L37" i="114"/>
  <c r="L36" i="114"/>
  <c r="L35" i="114"/>
  <c r="L34" i="114"/>
  <c r="L33" i="114"/>
  <c r="L32" i="114"/>
  <c r="L31" i="114"/>
  <c r="L30" i="114"/>
  <c r="L29" i="114"/>
  <c r="L28" i="114"/>
  <c r="L27" i="114"/>
  <c r="L26" i="114"/>
  <c r="L25" i="114"/>
  <c r="L24" i="114"/>
  <c r="L23" i="114"/>
  <c r="L22" i="114"/>
  <c r="L21" i="114"/>
  <c r="L20" i="114"/>
  <c r="L19" i="114"/>
  <c r="L18" i="114"/>
  <c r="L17" i="114"/>
  <c r="L16" i="114"/>
  <c r="L15" i="114"/>
  <c r="L14" i="114"/>
  <c r="L13" i="114"/>
  <c r="L12" i="114"/>
  <c r="L11" i="114"/>
  <c r="L10" i="114"/>
  <c r="L9" i="114"/>
  <c r="N8" i="114"/>
  <c r="M8" i="114"/>
  <c r="L8" i="114"/>
  <c r="O84" i="114"/>
  <c r="I84" i="114"/>
  <c r="F84" i="114"/>
  <c r="O83" i="114"/>
  <c r="I83" i="114"/>
  <c r="F83" i="114"/>
  <c r="O82" i="114"/>
  <c r="I82" i="114"/>
  <c r="O81" i="114"/>
  <c r="I81" i="114"/>
  <c r="F81" i="114"/>
  <c r="O80" i="114"/>
  <c r="I80" i="114"/>
  <c r="F80" i="114"/>
  <c r="O79" i="114"/>
  <c r="I79" i="114"/>
  <c r="F79" i="114"/>
  <c r="O78" i="114"/>
  <c r="I78" i="114"/>
  <c r="F78" i="114"/>
  <c r="Q77" i="114"/>
  <c r="P77" i="114"/>
  <c r="O77" i="114" s="1"/>
  <c r="K77" i="114"/>
  <c r="J77" i="114"/>
  <c r="O76" i="114"/>
  <c r="I76" i="114"/>
  <c r="F76" i="114"/>
  <c r="O75" i="114"/>
  <c r="I75" i="114"/>
  <c r="F75" i="114"/>
  <c r="O74" i="114"/>
  <c r="I74" i="114"/>
  <c r="F74" i="114"/>
  <c r="O73" i="114"/>
  <c r="I73" i="114"/>
  <c r="F73" i="114"/>
  <c r="O72" i="114"/>
  <c r="I72" i="114"/>
  <c r="F72" i="114"/>
  <c r="O71" i="114"/>
  <c r="I71" i="114"/>
  <c r="F71" i="114"/>
  <c r="O70" i="114"/>
  <c r="I70" i="114"/>
  <c r="F70" i="114"/>
  <c r="O69" i="114"/>
  <c r="I69" i="114"/>
  <c r="F69" i="114"/>
  <c r="O68" i="114"/>
  <c r="I68" i="114"/>
  <c r="F68" i="114"/>
  <c r="O67" i="114"/>
  <c r="I67" i="114"/>
  <c r="F67" i="114"/>
  <c r="O66" i="114"/>
  <c r="I66" i="114"/>
  <c r="F66" i="114"/>
  <c r="O65" i="114"/>
  <c r="I65" i="114"/>
  <c r="F65" i="114"/>
  <c r="O64" i="114"/>
  <c r="I64" i="114"/>
  <c r="O63" i="114"/>
  <c r="I63" i="114"/>
  <c r="F63" i="114"/>
  <c r="O62" i="114"/>
  <c r="I62" i="114"/>
  <c r="F62" i="114"/>
  <c r="O61" i="114"/>
  <c r="I61" i="114"/>
  <c r="F61" i="114"/>
  <c r="O60" i="114"/>
  <c r="I60" i="114"/>
  <c r="F60" i="114"/>
  <c r="O59" i="114"/>
  <c r="I59" i="114"/>
  <c r="O58" i="114"/>
  <c r="I58" i="114"/>
  <c r="F58" i="114"/>
  <c r="O57" i="114"/>
  <c r="I57" i="114"/>
  <c r="F57" i="114"/>
  <c r="O56" i="114"/>
  <c r="I56" i="114"/>
  <c r="F56" i="114"/>
  <c r="O55" i="114"/>
  <c r="I55" i="114"/>
  <c r="F55" i="114"/>
  <c r="O54" i="114"/>
  <c r="I54" i="114"/>
  <c r="F54" i="114"/>
  <c r="O53" i="114"/>
  <c r="I53" i="114"/>
  <c r="F53" i="114"/>
  <c r="O52" i="114"/>
  <c r="I52" i="114"/>
  <c r="F52" i="114"/>
  <c r="O51" i="114"/>
  <c r="I51" i="114"/>
  <c r="F51" i="114"/>
  <c r="Q50" i="114"/>
  <c r="P50" i="114"/>
  <c r="O50" i="114" s="1"/>
  <c r="K50" i="114"/>
  <c r="J50" i="114"/>
  <c r="G50" i="114" s="1"/>
  <c r="O49" i="114"/>
  <c r="I49" i="114"/>
  <c r="F49" i="114"/>
  <c r="O48" i="114"/>
  <c r="I48" i="114"/>
  <c r="F48" i="114"/>
  <c r="O47" i="114"/>
  <c r="I47" i="114"/>
  <c r="F47" i="114"/>
  <c r="O46" i="114"/>
  <c r="I46" i="114"/>
  <c r="F46" i="114"/>
  <c r="O45" i="114"/>
  <c r="I45" i="114"/>
  <c r="F45" i="114"/>
  <c r="O44" i="114"/>
  <c r="I44" i="114"/>
  <c r="F44" i="114"/>
  <c r="O43" i="114"/>
  <c r="I43" i="114"/>
  <c r="F43" i="114"/>
  <c r="O42" i="114"/>
  <c r="I42" i="114"/>
  <c r="F42" i="114"/>
  <c r="O41" i="114"/>
  <c r="I41" i="114"/>
  <c r="F41" i="114"/>
  <c r="O40" i="114"/>
  <c r="I40" i="114"/>
  <c r="F40" i="114"/>
  <c r="O39" i="114"/>
  <c r="I39" i="114"/>
  <c r="F39" i="114"/>
  <c r="O38" i="114"/>
  <c r="I38" i="114"/>
  <c r="F38" i="114"/>
  <c r="O37" i="114"/>
  <c r="I37" i="114"/>
  <c r="F37" i="114"/>
  <c r="O36" i="114"/>
  <c r="I36" i="114"/>
  <c r="O35" i="114"/>
  <c r="I35" i="114"/>
  <c r="F35" i="114"/>
  <c r="O34" i="114"/>
  <c r="I34" i="114"/>
  <c r="F34" i="114"/>
  <c r="O33" i="114"/>
  <c r="I33" i="114"/>
  <c r="F33" i="114"/>
  <c r="O32" i="114"/>
  <c r="I32" i="114"/>
  <c r="F32" i="114"/>
  <c r="O31" i="114"/>
  <c r="I31" i="114"/>
  <c r="O30" i="114"/>
  <c r="I30" i="114"/>
  <c r="F30" i="114"/>
  <c r="O29" i="114"/>
  <c r="I29" i="114"/>
  <c r="F29" i="114"/>
  <c r="O28" i="114"/>
  <c r="I28" i="114"/>
  <c r="F28" i="114"/>
  <c r="O27" i="114"/>
  <c r="I27" i="114"/>
  <c r="F27" i="114"/>
  <c r="O26" i="114"/>
  <c r="I26" i="114"/>
  <c r="F26" i="114"/>
  <c r="O25" i="114"/>
  <c r="I25" i="114"/>
  <c r="F25" i="114"/>
  <c r="O24" i="114"/>
  <c r="I24" i="114"/>
  <c r="F24" i="114"/>
  <c r="O23" i="114"/>
  <c r="I23" i="114"/>
  <c r="F23" i="114"/>
  <c r="O22" i="114"/>
  <c r="I22" i="114"/>
  <c r="F22" i="114"/>
  <c r="O21" i="114"/>
  <c r="I21" i="114"/>
  <c r="F21" i="114"/>
  <c r="O20" i="114"/>
  <c r="I20" i="114"/>
  <c r="F20" i="114"/>
  <c r="O19" i="114"/>
  <c r="I19" i="114"/>
  <c r="F19" i="114"/>
  <c r="O18" i="114"/>
  <c r="I18" i="114"/>
  <c r="F18" i="114"/>
  <c r="O17" i="114"/>
  <c r="I17" i="114"/>
  <c r="F17" i="114"/>
  <c r="O16" i="114"/>
  <c r="I16" i="114"/>
  <c r="F16" i="114"/>
  <c r="O15" i="114"/>
  <c r="I15" i="114"/>
  <c r="F15" i="114"/>
  <c r="O14" i="114"/>
  <c r="I14" i="114"/>
  <c r="O13" i="114"/>
  <c r="I13" i="114"/>
  <c r="F13" i="114"/>
  <c r="O12" i="114"/>
  <c r="I12" i="114"/>
  <c r="F12" i="114"/>
  <c r="O11" i="114"/>
  <c r="I11" i="114"/>
  <c r="F11" i="114"/>
  <c r="O10" i="114"/>
  <c r="I10" i="114"/>
  <c r="F10" i="114"/>
  <c r="O9" i="114"/>
  <c r="I9" i="114"/>
  <c r="F9" i="114"/>
  <c r="Q8" i="114"/>
  <c r="P8" i="114"/>
  <c r="K8" i="114"/>
  <c r="J8" i="114"/>
  <c r="G8" i="114" s="1"/>
  <c r="H50" i="114" l="1"/>
  <c r="F50" i="114" s="1"/>
  <c r="L50" i="114"/>
  <c r="O8" i="114"/>
  <c r="H77" i="114"/>
  <c r="N6" i="114"/>
  <c r="H8" i="114"/>
  <c r="F8" i="114" s="1"/>
  <c r="I8" i="114"/>
  <c r="M6" i="114"/>
  <c r="L6" i="114" s="1"/>
  <c r="P6" i="114"/>
  <c r="I77" i="114"/>
  <c r="G77" i="114"/>
  <c r="F77" i="114" s="1"/>
  <c r="Q6" i="114"/>
  <c r="F31" i="114"/>
  <c r="F36" i="114"/>
  <c r="F59" i="114"/>
  <c r="F64" i="114"/>
  <c r="F82" i="114"/>
  <c r="F14" i="114"/>
  <c r="I50" i="114"/>
  <c r="J6" i="114"/>
  <c r="G6" i="114" s="1"/>
  <c r="K6" i="114"/>
  <c r="H6" i="114" l="1"/>
  <c r="H7" i="114" s="1"/>
  <c r="O6" i="114"/>
  <c r="G7" i="114"/>
  <c r="I6" i="114"/>
  <c r="F6" i="114" l="1"/>
  <c r="X24" i="95" l="1"/>
  <c r="W24" i="95"/>
  <c r="U24" i="95"/>
  <c r="T24" i="95"/>
  <c r="R24" i="95"/>
  <c r="Q24" i="95"/>
  <c r="O24" i="95"/>
  <c r="N24" i="95"/>
  <c r="L24" i="95"/>
  <c r="K24" i="95"/>
  <c r="I24" i="95"/>
  <c r="H24" i="95"/>
  <c r="F26" i="110" l="1"/>
  <c r="B3" i="111" l="1" a="1"/>
  <c r="B3" i="111" s="1"/>
  <c r="A3" i="111" l="1" a="1"/>
  <c r="A3" i="111" s="1"/>
  <c r="V20" i="92" l="1"/>
  <c r="S20" i="92"/>
  <c r="P20" i="92"/>
  <c r="M20" i="92"/>
  <c r="J20" i="92"/>
  <c r="G20" i="92"/>
  <c r="F20" i="92"/>
  <c r="D20" i="92" s="1"/>
  <c r="E20" i="92"/>
  <c r="V19" i="92"/>
  <c r="S19" i="92"/>
  <c r="P19" i="92"/>
  <c r="M19" i="92"/>
  <c r="J19" i="92"/>
  <c r="G19" i="92"/>
  <c r="F19" i="92"/>
  <c r="E19" i="92"/>
  <c r="V18" i="92"/>
  <c r="S18" i="92"/>
  <c r="P18" i="92"/>
  <c r="F18" i="92"/>
  <c r="E18" i="92"/>
  <c r="D18" i="92" s="1"/>
  <c r="V15" i="92"/>
  <c r="S15" i="92"/>
  <c r="P15" i="92"/>
  <c r="M15" i="92"/>
  <c r="J15" i="92"/>
  <c r="G15" i="92"/>
  <c r="V14" i="92"/>
  <c r="S14" i="92"/>
  <c r="P14" i="92"/>
  <c r="M14" i="92"/>
  <c r="J14" i="92"/>
  <c r="G14" i="92"/>
  <c r="V12" i="92"/>
  <c r="S12" i="92"/>
  <c r="P12" i="92"/>
  <c r="M12" i="92"/>
  <c r="J12" i="92"/>
  <c r="G12" i="92"/>
  <c r="V11" i="92"/>
  <c r="S11" i="92"/>
  <c r="P11" i="92"/>
  <c r="M11" i="92"/>
  <c r="J11" i="92"/>
  <c r="G11" i="92"/>
  <c r="V10" i="92"/>
  <c r="S10" i="92"/>
  <c r="P10" i="92"/>
  <c r="M10" i="92"/>
  <c r="J10" i="92"/>
  <c r="G10" i="92"/>
  <c r="V9" i="92"/>
  <c r="S9" i="92"/>
  <c r="P9" i="92"/>
  <c r="M9" i="92"/>
  <c r="J9" i="92"/>
  <c r="G9" i="92"/>
  <c r="F9" i="92"/>
  <c r="E9" i="92"/>
  <c r="M8" i="92"/>
  <c r="J8" i="92"/>
  <c r="G8" i="92"/>
  <c r="F8" i="92"/>
  <c r="D8" i="92" s="1"/>
  <c r="V7" i="92"/>
  <c r="S7" i="92"/>
  <c r="P7" i="92"/>
  <c r="M7" i="92"/>
  <c r="J7" i="92"/>
  <c r="G7" i="92"/>
  <c r="F7" i="92"/>
  <c r="E7" i="92"/>
  <c r="V6" i="92"/>
  <c r="S6" i="92"/>
  <c r="P6" i="92"/>
  <c r="M6" i="92"/>
  <c r="J6" i="92"/>
  <c r="G6" i="92"/>
  <c r="F6" i="92"/>
  <c r="D6" i="92"/>
  <c r="V5" i="92"/>
  <c r="S5" i="92"/>
  <c r="P5" i="92"/>
  <c r="M5" i="92"/>
  <c r="J5" i="92"/>
  <c r="G5" i="92"/>
  <c r="F5" i="92"/>
  <c r="D5" i="92"/>
  <c r="D19" i="92" l="1"/>
  <c r="D7" i="92"/>
  <c r="D9" i="92"/>
  <c r="J6" i="99" l="1"/>
  <c r="M6" i="99"/>
  <c r="P6" i="99"/>
  <c r="J7" i="99"/>
  <c r="M7" i="99"/>
  <c r="P7" i="99"/>
  <c r="G51" i="77" l="1"/>
  <c r="A38" i="91" l="1"/>
  <c r="A39" i="91"/>
  <c r="A40" i="91"/>
  <c r="A41" i="91"/>
  <c r="A42" i="91"/>
  <c r="A43" i="91"/>
  <c r="A44" i="91"/>
  <c r="A45" i="91"/>
  <c r="A46" i="91"/>
  <c r="A47" i="91"/>
  <c r="A48" i="91"/>
  <c r="A49" i="91"/>
  <c r="A50" i="91"/>
  <c r="A51" i="91"/>
  <c r="A52" i="91"/>
  <c r="A53" i="91"/>
  <c r="A54" i="91"/>
  <c r="A55" i="91"/>
  <c r="A56" i="91"/>
  <c r="A57" i="91"/>
  <c r="A58" i="91"/>
  <c r="A59" i="91"/>
  <c r="A60" i="91"/>
  <c r="A61" i="91"/>
  <c r="A62" i="91"/>
  <c r="A63" i="91"/>
  <c r="A64" i="91"/>
  <c r="A65" i="91"/>
  <c r="A66" i="91"/>
  <c r="A67" i="91"/>
  <c r="A68" i="91"/>
  <c r="A69" i="91"/>
  <c r="A70" i="91"/>
  <c r="A71" i="91"/>
  <c r="A72" i="91"/>
  <c r="A73" i="91"/>
  <c r="A74" i="91"/>
  <c r="A75" i="91"/>
  <c r="A76" i="91"/>
  <c r="A77" i="91"/>
  <c r="A78" i="91"/>
  <c r="A79" i="91"/>
  <c r="A80" i="91"/>
  <c r="A81" i="91"/>
  <c r="A82" i="91"/>
  <c r="A83" i="91"/>
  <c r="A84" i="91"/>
  <c r="A85" i="91"/>
  <c r="A86" i="91"/>
  <c r="A87" i="91"/>
  <c r="A88" i="91"/>
  <c r="A89" i="91"/>
  <c r="A90" i="91"/>
  <c r="A91" i="91"/>
  <c r="A92" i="91"/>
  <c r="A93" i="91"/>
  <c r="A94" i="91"/>
  <c r="A95" i="91"/>
  <c r="A96" i="91"/>
  <c r="A97" i="91"/>
  <c r="A98" i="91"/>
  <c r="A99" i="91"/>
  <c r="A100" i="91"/>
  <c r="A101" i="91"/>
  <c r="A102" i="91"/>
  <c r="A103" i="91"/>
  <c r="A104" i="91"/>
  <c r="A105" i="91"/>
  <c r="A106" i="91"/>
  <c r="A107" i="91"/>
  <c r="A108" i="91"/>
  <c r="A109" i="91"/>
  <c r="A110" i="91"/>
  <c r="A111" i="91"/>
  <c r="A112" i="91"/>
  <c r="A113" i="91"/>
  <c r="A114" i="91"/>
  <c r="A115" i="91"/>
  <c r="A116" i="91"/>
  <c r="A117" i="91"/>
  <c r="A118" i="91"/>
  <c r="A119" i="91"/>
  <c r="A120" i="91"/>
  <c r="A121" i="91"/>
  <c r="A122" i="91"/>
  <c r="A123" i="91"/>
  <c r="A124" i="91"/>
  <c r="A125" i="91"/>
  <c r="A126" i="91"/>
  <c r="A127" i="91"/>
  <c r="A128" i="91"/>
  <c r="A129" i="91"/>
  <c r="A130" i="91"/>
  <c r="A131" i="91"/>
  <c r="A132" i="91"/>
  <c r="A133" i="91"/>
  <c r="A134" i="91"/>
  <c r="A135" i="91"/>
  <c r="A136" i="91"/>
  <c r="A137" i="91"/>
  <c r="A138" i="91"/>
  <c r="A139" i="91"/>
  <c r="A140" i="91"/>
  <c r="A10" i="91"/>
  <c r="A11" i="91"/>
  <c r="A12" i="91"/>
  <c r="A13" i="91"/>
  <c r="A14" i="91"/>
  <c r="A15" i="91"/>
  <c r="A16" i="91"/>
  <c r="A17" i="91"/>
  <c r="A18" i="91"/>
  <c r="A19" i="91"/>
  <c r="A20" i="91"/>
  <c r="A21" i="91"/>
  <c r="A22" i="91"/>
  <c r="A23" i="91"/>
  <c r="A24" i="91"/>
  <c r="A25" i="91"/>
  <c r="A26" i="91"/>
  <c r="A27" i="91"/>
  <c r="A28" i="91"/>
  <c r="A29" i="91"/>
  <c r="A30" i="91"/>
  <c r="A31" i="91"/>
  <c r="A32" i="91"/>
  <c r="A33" i="91"/>
  <c r="A34" i="91"/>
  <c r="A35" i="91"/>
  <c r="A36" i="91"/>
  <c r="A37" i="91"/>
  <c r="A4" i="91"/>
  <c r="A5" i="91"/>
  <c r="A6" i="91"/>
  <c r="A7" i="91"/>
  <c r="A8" i="91"/>
  <c r="A9" i="91"/>
  <c r="A3" i="91" l="1"/>
  <c r="E6" i="90"/>
  <c r="G61" i="106" l="1" a="1"/>
  <c r="G61" i="106" s="1"/>
  <c r="U26" i="61" a="1"/>
  <c r="U26" i="61" s="1"/>
  <c r="T26" i="61" a="1"/>
  <c r="T26" i="61" s="1"/>
  <c r="R26" i="61" a="1"/>
  <c r="R26" i="61" s="1"/>
  <c r="Q26" i="61" a="1"/>
  <c r="Q26" i="61" s="1"/>
  <c r="O26" i="61" a="1"/>
  <c r="O26" i="61" s="1"/>
  <c r="N26" i="61" a="1"/>
  <c r="N26" i="61" s="1"/>
  <c r="L26" i="61" a="1"/>
  <c r="L26" i="61" s="1"/>
  <c r="K26" i="61" a="1"/>
  <c r="K26" i="61" s="1"/>
  <c r="I26" i="61" a="1"/>
  <c r="I26" i="61" s="1"/>
  <c r="H26" i="61" a="1"/>
  <c r="H26" i="61" s="1"/>
  <c r="J27" i="61" l="1"/>
  <c r="F27" i="110" l="1"/>
  <c r="V13" i="61" l="1"/>
  <c r="S13" i="61"/>
  <c r="P13" i="61"/>
  <c r="M13" i="61"/>
  <c r="J13" i="61"/>
  <c r="G13" i="61"/>
  <c r="F13" i="61"/>
  <c r="E13" i="61"/>
  <c r="D13" i="61"/>
  <c r="D7" i="110" l="1" a="1"/>
  <c r="D7" i="110" s="1"/>
  <c r="D23" i="110" s="1" a="1"/>
  <c r="D23" i="110" s="1"/>
  <c r="F8" i="90" l="1"/>
  <c r="F9" i="90"/>
  <c r="F10" i="90"/>
  <c r="F11" i="90"/>
  <c r="F12" i="90"/>
  <c r="H7" i="90"/>
  <c r="H8" i="90"/>
  <c r="H9" i="90"/>
  <c r="H10" i="90"/>
  <c r="H11" i="90"/>
  <c r="H12" i="90"/>
  <c r="F7" i="90"/>
  <c r="D16" i="110" a="1"/>
  <c r="D16" i="110" s="1"/>
  <c r="D24" i="110" a="1"/>
  <c r="D24" i="110" s="1"/>
  <c r="D11" i="110" a="1"/>
  <c r="D11" i="110" s="1"/>
  <c r="D10" i="110" a="1"/>
  <c r="D10" i="110" s="1"/>
  <c r="D17" i="110" a="1"/>
  <c r="D17" i="110" s="1"/>
  <c r="D22" i="110" a="1"/>
  <c r="D22" i="110" s="1"/>
  <c r="D20" i="110" a="1"/>
  <c r="D20" i="110" s="1"/>
  <c r="D8" i="110" a="1"/>
  <c r="D8" i="110" s="1"/>
  <c r="D19" i="110" a="1"/>
  <c r="D19" i="110" s="1"/>
  <c r="B7" i="112"/>
  <c r="B8" i="112"/>
  <c r="B9" i="112"/>
  <c r="B10" i="112"/>
  <c r="B11" i="112"/>
  <c r="B12" i="112"/>
  <c r="B13" i="112"/>
  <c r="B14" i="112"/>
  <c r="B15" i="112"/>
  <c r="B16" i="112"/>
  <c r="B17" i="112"/>
  <c r="B18" i="112"/>
  <c r="B19" i="112"/>
  <c r="B20" i="112"/>
  <c r="B21" i="112"/>
  <c r="B22" i="112"/>
  <c r="B23" i="112"/>
  <c r="B24" i="112"/>
  <c r="B25" i="112"/>
  <c r="B26" i="112"/>
  <c r="B27" i="112"/>
  <c r="B28" i="112"/>
  <c r="B29" i="112"/>
  <c r="B30" i="112"/>
  <c r="B31" i="112"/>
  <c r="B32" i="112"/>
  <c r="B33" i="112"/>
  <c r="B34" i="112"/>
  <c r="B35" i="112"/>
  <c r="B36" i="112"/>
  <c r="B37" i="112"/>
  <c r="B38" i="112"/>
  <c r="B39" i="112"/>
  <c r="B40" i="112"/>
  <c r="B41" i="112"/>
  <c r="B42" i="112"/>
  <c r="B43" i="112"/>
  <c r="B44" i="112"/>
  <c r="B45" i="112"/>
  <c r="B46" i="112"/>
  <c r="B47" i="112"/>
  <c r="B48" i="112"/>
  <c r="B49" i="112"/>
  <c r="B50" i="112"/>
  <c r="B51" i="112"/>
  <c r="B52" i="112"/>
  <c r="B53" i="112"/>
  <c r="B54" i="112"/>
  <c r="B55" i="112"/>
  <c r="B56" i="112"/>
  <c r="B57" i="112"/>
  <c r="B58" i="112"/>
  <c r="B59" i="112"/>
  <c r="B60" i="112"/>
  <c r="B61" i="112"/>
  <c r="B62" i="112"/>
  <c r="B63" i="112"/>
  <c r="B64" i="112"/>
  <c r="B65" i="112"/>
  <c r="B66" i="112"/>
  <c r="B67" i="112"/>
  <c r="B68" i="112"/>
  <c r="B69" i="112"/>
  <c r="B70" i="112"/>
  <c r="B71" i="112"/>
  <c r="B72" i="112"/>
  <c r="B73" i="112"/>
  <c r="B74" i="112"/>
  <c r="B75" i="112"/>
  <c r="B76" i="112"/>
  <c r="B77" i="112"/>
  <c r="B78" i="112"/>
  <c r="B79" i="112"/>
  <c r="B80" i="112"/>
  <c r="B81" i="112"/>
  <c r="B82" i="112"/>
  <c r="B83" i="112"/>
  <c r="B84" i="112"/>
  <c r="B85" i="112"/>
  <c r="B86" i="112"/>
  <c r="B87" i="112"/>
  <c r="B88" i="112"/>
  <c r="B89" i="112"/>
  <c r="B90" i="112"/>
  <c r="B91" i="112"/>
  <c r="B92" i="112"/>
  <c r="B93" i="112"/>
  <c r="B94" i="112"/>
  <c r="B95" i="112"/>
  <c r="B96" i="112"/>
  <c r="B97" i="112"/>
  <c r="B98" i="112"/>
  <c r="B99" i="112"/>
  <c r="B100" i="112"/>
  <c r="B101" i="112"/>
  <c r="B102" i="112"/>
  <c r="B103" i="112"/>
  <c r="B104" i="112"/>
  <c r="B105" i="112"/>
  <c r="B106" i="112"/>
  <c r="B107" i="112"/>
  <c r="B108" i="112"/>
  <c r="B109" i="112"/>
  <c r="B110" i="112"/>
  <c r="B111" i="112"/>
  <c r="B112" i="112"/>
  <c r="B113" i="112"/>
  <c r="B114" i="112"/>
  <c r="B115" i="112"/>
  <c r="B116" i="112"/>
  <c r="B117" i="112"/>
  <c r="B118" i="112"/>
  <c r="B119" i="112"/>
  <c r="B120" i="112"/>
  <c r="B121" i="112"/>
  <c r="B122" i="112"/>
  <c r="B123" i="112"/>
  <c r="B124" i="112"/>
  <c r="B125" i="112"/>
  <c r="B126" i="112"/>
  <c r="B127" i="112"/>
  <c r="B128" i="112"/>
  <c r="B129" i="112"/>
  <c r="B130" i="112"/>
  <c r="B131" i="112"/>
  <c r="B132" i="112"/>
  <c r="B133" i="112"/>
  <c r="B134" i="112"/>
  <c r="B135" i="112"/>
  <c r="B136" i="112"/>
  <c r="B137" i="112"/>
  <c r="B138" i="112"/>
  <c r="B139" i="112"/>
  <c r="B140" i="112"/>
  <c r="B141" i="112"/>
  <c r="B142" i="112"/>
  <c r="B143" i="112"/>
  <c r="B144" i="112"/>
  <c r="B145" i="112"/>
  <c r="B146" i="112"/>
  <c r="B147" i="112"/>
  <c r="B148" i="112"/>
  <c r="B149" i="112"/>
  <c r="B150" i="112"/>
  <c r="B151" i="112"/>
  <c r="B152" i="112"/>
  <c r="B153" i="112"/>
  <c r="B154" i="112"/>
  <c r="B155" i="112"/>
  <c r="B156" i="112"/>
  <c r="B157" i="112"/>
  <c r="B158" i="112"/>
  <c r="B159" i="112"/>
  <c r="B160" i="112"/>
  <c r="B161" i="112"/>
  <c r="B162" i="112"/>
  <c r="B163" i="112"/>
  <c r="B164" i="112"/>
  <c r="B165" i="112"/>
  <c r="B166" i="112"/>
  <c r="B167" i="112"/>
  <c r="B168" i="112"/>
  <c r="B169" i="112"/>
  <c r="B170" i="112"/>
  <c r="B171" i="112"/>
  <c r="B172" i="112"/>
  <c r="B173" i="112"/>
  <c r="B174" i="112"/>
  <c r="B175" i="112"/>
  <c r="B176" i="112"/>
  <c r="B177" i="112"/>
  <c r="B178" i="112"/>
  <c r="B179" i="112"/>
  <c r="B180" i="112"/>
  <c r="B181" i="112"/>
  <c r="B182" i="112"/>
  <c r="B183" i="112"/>
  <c r="B184" i="112"/>
  <c r="B185" i="112"/>
  <c r="B186" i="112"/>
  <c r="B187" i="112"/>
  <c r="B188" i="112"/>
  <c r="B189" i="112"/>
  <c r="B190" i="112"/>
  <c r="B191" i="112"/>
  <c r="B192" i="112"/>
  <c r="B193" i="112"/>
  <c r="B194" i="112"/>
  <c r="B195" i="112"/>
  <c r="B196" i="112"/>
  <c r="B197" i="112"/>
  <c r="B198" i="112"/>
  <c r="B199" i="112"/>
  <c r="B200" i="112"/>
  <c r="B201" i="112"/>
  <c r="B202" i="112"/>
  <c r="B203" i="112"/>
  <c r="B204" i="112"/>
  <c r="B205" i="112"/>
  <c r="B206" i="112"/>
  <c r="B207" i="112"/>
  <c r="B208" i="112"/>
  <c r="B209" i="112"/>
  <c r="B210" i="112"/>
  <c r="B211" i="112"/>
  <c r="B212" i="112"/>
  <c r="B213" i="112"/>
  <c r="B214" i="112"/>
  <c r="B215" i="112"/>
  <c r="B216" i="112"/>
  <c r="B217" i="112"/>
  <c r="B218" i="112"/>
  <c r="B219" i="112"/>
  <c r="B220" i="112"/>
  <c r="B221" i="112"/>
  <c r="B222" i="112"/>
  <c r="B223" i="112"/>
  <c r="B224" i="112"/>
  <c r="B225" i="112"/>
  <c r="B226" i="112"/>
  <c r="B227" i="112"/>
  <c r="B228" i="112"/>
  <c r="B229" i="112"/>
  <c r="B230" i="112"/>
  <c r="B231" i="112"/>
  <c r="B232" i="112"/>
  <c r="B233" i="112"/>
  <c r="B234" i="112"/>
  <c r="B235" i="112"/>
  <c r="B236" i="112"/>
  <c r="B237" i="112"/>
  <c r="B6" i="112"/>
  <c r="F28" i="110"/>
  <c r="N22" i="67"/>
  <c r="U22" i="67"/>
  <c r="T22" i="67"/>
  <c r="R22" i="67"/>
  <c r="Q22" i="67"/>
  <c r="O22" i="67"/>
  <c r="I22" i="67"/>
  <c r="H22" i="67"/>
  <c r="D13" i="67"/>
  <c r="G13" i="67"/>
  <c r="J13" i="67"/>
  <c r="M13" i="67"/>
  <c r="P13" i="67"/>
  <c r="S13" i="67"/>
  <c r="D14" i="67"/>
  <c r="G14" i="67"/>
  <c r="J14" i="67"/>
  <c r="M14" i="67"/>
  <c r="P14" i="67"/>
  <c r="S14" i="67"/>
  <c r="D15" i="67"/>
  <c r="G15" i="67"/>
  <c r="J15" i="67"/>
  <c r="M15" i="67"/>
  <c r="P15" i="67"/>
  <c r="S15" i="67"/>
  <c r="U7" i="67"/>
  <c r="T7" i="67"/>
  <c r="R7" i="67"/>
  <c r="Q7" i="67"/>
  <c r="O7" i="67"/>
  <c r="N7" i="67"/>
  <c r="L7" i="67"/>
  <c r="L22" i="67" s="1"/>
  <c r="K7" i="67"/>
  <c r="K22" i="67" s="1"/>
  <c r="I7" i="67"/>
  <c r="H7" i="67"/>
  <c r="F7" i="67"/>
  <c r="E7" i="67"/>
  <c r="E13" i="90" l="1"/>
  <c r="F5" i="110"/>
  <c r="D18" i="110"/>
  <c r="H17" i="77"/>
  <c r="G17" i="77"/>
  <c r="F23" i="77"/>
  <c r="F24" i="77"/>
  <c r="F25" i="77"/>
  <c r="F26" i="77"/>
  <c r="F27" i="77"/>
  <c r="F28" i="77"/>
  <c r="F29" i="77"/>
  <c r="F30" i="77"/>
  <c r="F31" i="77"/>
  <c r="F32" i="77"/>
  <c r="E13" i="95"/>
  <c r="F13" i="95"/>
  <c r="G13" i="95"/>
  <c r="J13" i="95"/>
  <c r="M13" i="95"/>
  <c r="P13" i="95"/>
  <c r="S13" i="95"/>
  <c r="V13" i="95"/>
  <c r="E14" i="95"/>
  <c r="F14" i="95"/>
  <c r="G14" i="95"/>
  <c r="J14" i="95"/>
  <c r="M14" i="95"/>
  <c r="P14" i="95"/>
  <c r="S14" i="95"/>
  <c r="V14" i="95"/>
  <c r="E15" i="95"/>
  <c r="F15" i="95"/>
  <c r="G15" i="95"/>
  <c r="J15" i="95"/>
  <c r="M15" i="95"/>
  <c r="P15" i="95"/>
  <c r="S15" i="95"/>
  <c r="V15" i="95"/>
  <c r="E16" i="95"/>
  <c r="F16" i="95"/>
  <c r="G16" i="95"/>
  <c r="J16" i="95"/>
  <c r="M16" i="95"/>
  <c r="P16" i="95"/>
  <c r="S16" i="95"/>
  <c r="V16" i="95"/>
  <c r="E17" i="95"/>
  <c r="F17" i="95"/>
  <c r="G17" i="95"/>
  <c r="J17" i="95"/>
  <c r="M17" i="95"/>
  <c r="P17" i="95"/>
  <c r="S17" i="95"/>
  <c r="V17" i="95"/>
  <c r="E14" i="61"/>
  <c r="F14" i="61"/>
  <c r="G14" i="61"/>
  <c r="J14" i="61"/>
  <c r="M14" i="61"/>
  <c r="P14" i="61"/>
  <c r="S14" i="61"/>
  <c r="V14" i="61"/>
  <c r="E15" i="61"/>
  <c r="F15" i="61"/>
  <c r="G15" i="61"/>
  <c r="J15" i="61"/>
  <c r="M15" i="61"/>
  <c r="P15" i="61"/>
  <c r="S15" i="61"/>
  <c r="V15" i="61"/>
  <c r="E16" i="61"/>
  <c r="F16" i="61"/>
  <c r="G16" i="61"/>
  <c r="J16" i="61"/>
  <c r="M16" i="61"/>
  <c r="P16" i="61"/>
  <c r="S16" i="61"/>
  <c r="V16" i="61"/>
  <c r="E17" i="61"/>
  <c r="F17" i="61"/>
  <c r="G17" i="61"/>
  <c r="J17" i="61"/>
  <c r="M17" i="61"/>
  <c r="P17" i="61"/>
  <c r="S17" i="61"/>
  <c r="V17" i="61"/>
  <c r="E18" i="61"/>
  <c r="F18" i="61"/>
  <c r="G18" i="61"/>
  <c r="J18" i="61"/>
  <c r="M18" i="61"/>
  <c r="P18" i="61"/>
  <c r="S18" i="61"/>
  <c r="V18" i="61"/>
  <c r="D16" i="95" l="1"/>
  <c r="D15" i="61"/>
  <c r="D17" i="95"/>
  <c r="D13" i="95"/>
  <c r="D14" i="95"/>
  <c r="D15" i="95"/>
  <c r="D16" i="61"/>
  <c r="D17" i="61"/>
  <c r="D14" i="61"/>
  <c r="D18" i="61"/>
  <c r="G21" i="106" l="1"/>
  <c r="G19" i="106"/>
  <c r="G17" i="106"/>
  <c r="G16" i="106"/>
  <c r="E16" i="106"/>
  <c r="G15" i="106"/>
  <c r="E152" i="91" l="1"/>
  <c r="E153" i="91"/>
  <c r="L10" i="109"/>
  <c r="E9" i="109"/>
  <c r="D9" i="109"/>
  <c r="L9" i="109" s="1"/>
  <c r="E8" i="109"/>
  <c r="D8" i="109"/>
  <c r="L8" i="109" s="1"/>
  <c r="E7" i="109"/>
  <c r="L7" i="109" s="1"/>
  <c r="D7" i="109"/>
  <c r="E6" i="109"/>
  <c r="D6" i="109"/>
  <c r="L6" i="109" s="1"/>
  <c r="E5" i="109"/>
  <c r="D5" i="109"/>
  <c r="L5" i="109" s="1"/>
  <c r="G5" i="108" l="1"/>
  <c r="F5" i="108"/>
  <c r="E5" i="108"/>
  <c r="D5" i="108"/>
  <c r="G24" i="107"/>
  <c r="G23" i="107"/>
  <c r="D23" i="107"/>
  <c r="C27" i="107" s="1"/>
  <c r="G22" i="107"/>
  <c r="G21" i="107"/>
  <c r="G20" i="107"/>
  <c r="G19" i="107"/>
  <c r="G18" i="107"/>
  <c r="G17" i="107"/>
  <c r="D17" i="107"/>
  <c r="C26" i="107" s="1"/>
  <c r="G16" i="107"/>
  <c r="G15" i="107"/>
  <c r="G14" i="107"/>
  <c r="G13" i="107"/>
  <c r="G12" i="107"/>
  <c r="G11" i="107"/>
  <c r="G10" i="107"/>
  <c r="G9" i="107"/>
  <c r="G8" i="107"/>
  <c r="F7" i="107"/>
  <c r="F4" i="107" s="1"/>
  <c r="E7" i="107"/>
  <c r="G5" i="107"/>
  <c r="E60" i="106"/>
  <c r="G59" i="106"/>
  <c r="G52" i="106"/>
  <c r="G44" i="106"/>
  <c r="G31" i="106"/>
  <c r="G25" i="106"/>
  <c r="G13" i="106"/>
  <c r="G12" i="106"/>
  <c r="G11" i="106"/>
  <c r="G10" i="106"/>
  <c r="G9" i="106"/>
  <c r="G4" i="106"/>
  <c r="C25" i="107" l="1"/>
  <c r="M28" i="78" l="1"/>
  <c r="L28" i="78"/>
  <c r="K28" i="78"/>
  <c r="J28" i="78"/>
  <c r="I28" i="78"/>
  <c r="H28" i="78"/>
  <c r="G28" i="78"/>
  <c r="F28" i="78"/>
  <c r="M5" i="78"/>
  <c r="L5" i="78"/>
  <c r="K5" i="78"/>
  <c r="J5" i="78"/>
  <c r="I5" i="78"/>
  <c r="H5" i="78"/>
  <c r="G5" i="78"/>
  <c r="F5" i="78"/>
  <c r="F65" i="77"/>
  <c r="F64" i="77"/>
  <c r="F63" i="77"/>
  <c r="F36" i="77"/>
  <c r="F62" i="77"/>
  <c r="F35" i="77"/>
  <c r="F61" i="77"/>
  <c r="F34" i="77"/>
  <c r="F60" i="77"/>
  <c r="F33" i="77"/>
  <c r="F59" i="77"/>
  <c r="F58" i="77"/>
  <c r="F56" i="77"/>
  <c r="F55" i="77"/>
  <c r="F54" i="77"/>
  <c r="F53" i="77"/>
  <c r="F52" i="77"/>
  <c r="F22" i="77"/>
  <c r="F57" i="77"/>
  <c r="F21" i="77"/>
  <c r="H51" i="77"/>
  <c r="F20" i="77"/>
  <c r="F50" i="77"/>
  <c r="E38" i="78" s="1"/>
  <c r="D38" i="78" s="1"/>
  <c r="F19" i="77"/>
  <c r="F49" i="77"/>
  <c r="E37" i="78" s="1"/>
  <c r="D37" i="78" s="1"/>
  <c r="F18" i="77"/>
  <c r="E6" i="78" s="1"/>
  <c r="D6" i="78" s="1"/>
  <c r="F48" i="77"/>
  <c r="E36" i="78" s="1"/>
  <c r="D36" i="78" s="1"/>
  <c r="F47" i="77"/>
  <c r="E35" i="78" s="1"/>
  <c r="D35" i="78" s="1"/>
  <c r="F16" i="77"/>
  <c r="F46" i="77"/>
  <c r="E34" i="78" s="1"/>
  <c r="D34" i="78" s="1"/>
  <c r="F15" i="77"/>
  <c r="F45" i="77"/>
  <c r="E33" i="78" s="1"/>
  <c r="D33" i="78" s="1"/>
  <c r="F14" i="77"/>
  <c r="F44" i="77"/>
  <c r="E32" i="78" s="1"/>
  <c r="D32" i="78" s="1"/>
  <c r="F13" i="77"/>
  <c r="F43" i="77"/>
  <c r="E31" i="78" s="1"/>
  <c r="D31" i="78" s="1"/>
  <c r="H12" i="77"/>
  <c r="G12" i="77"/>
  <c r="F42" i="77"/>
  <c r="E30" i="78" s="1"/>
  <c r="D30" i="78" s="1"/>
  <c r="F11" i="77"/>
  <c r="F41" i="77"/>
  <c r="E29" i="78" s="1"/>
  <c r="D29" i="78" s="1"/>
  <c r="F10" i="77"/>
  <c r="H40" i="77"/>
  <c r="G40" i="77"/>
  <c r="F9" i="77"/>
  <c r="F39" i="77"/>
  <c r="F8" i="77"/>
  <c r="F38" i="77"/>
  <c r="F7" i="77"/>
  <c r="F37" i="77"/>
  <c r="H6" i="77"/>
  <c r="G6" i="77"/>
  <c r="F10" i="76"/>
  <c r="F9" i="76"/>
  <c r="F8" i="76"/>
  <c r="F7" i="76"/>
  <c r="F6" i="76"/>
  <c r="H5" i="76"/>
  <c r="G5" i="76"/>
  <c r="V21" i="92"/>
  <c r="S21" i="92"/>
  <c r="P21" i="92"/>
  <c r="M21" i="92"/>
  <c r="J21" i="92"/>
  <c r="G21" i="92"/>
  <c r="F21" i="92"/>
  <c r="E21" i="92"/>
  <c r="V13" i="92"/>
  <c r="S13" i="92"/>
  <c r="P13" i="92"/>
  <c r="M13" i="92"/>
  <c r="J13" i="92"/>
  <c r="G13" i="92"/>
  <c r="D12" i="90"/>
  <c r="D11" i="90"/>
  <c r="D10" i="90"/>
  <c r="D9" i="90"/>
  <c r="D8" i="90"/>
  <c r="D7" i="90"/>
  <c r="G6" i="90"/>
  <c r="S21" i="67"/>
  <c r="P21" i="67"/>
  <c r="M21" i="67"/>
  <c r="J21" i="67"/>
  <c r="G21" i="67"/>
  <c r="D21" i="67"/>
  <c r="S20" i="67"/>
  <c r="P20" i="67"/>
  <c r="M20" i="67"/>
  <c r="J20" i="67"/>
  <c r="G20" i="67"/>
  <c r="D20" i="67"/>
  <c r="S19" i="67"/>
  <c r="P19" i="67"/>
  <c r="M19" i="67"/>
  <c r="J19" i="67"/>
  <c r="G19" i="67"/>
  <c r="D19" i="67"/>
  <c r="S18" i="67"/>
  <c r="P18" i="67"/>
  <c r="M18" i="67"/>
  <c r="J18" i="67"/>
  <c r="G18" i="67"/>
  <c r="D18" i="67"/>
  <c r="S17" i="67"/>
  <c r="P17" i="67"/>
  <c r="M17" i="67"/>
  <c r="J17" i="67"/>
  <c r="G17" i="67"/>
  <c r="D17" i="67"/>
  <c r="S16" i="67"/>
  <c r="P16" i="67"/>
  <c r="M16" i="67"/>
  <c r="J16" i="67"/>
  <c r="G16" i="67"/>
  <c r="D16" i="67"/>
  <c r="S12" i="67"/>
  <c r="P12" i="67"/>
  <c r="M12" i="67"/>
  <c r="J12" i="67"/>
  <c r="G12" i="67"/>
  <c r="D12" i="67"/>
  <c r="S11" i="67"/>
  <c r="P11" i="67"/>
  <c r="M11" i="67"/>
  <c r="J11" i="67"/>
  <c r="G11" i="67"/>
  <c r="D11" i="67"/>
  <c r="S10" i="67"/>
  <c r="P10" i="67"/>
  <c r="M10" i="67"/>
  <c r="J10" i="67"/>
  <c r="G10" i="67"/>
  <c r="D10" i="67"/>
  <c r="S9" i="67"/>
  <c r="P9" i="67"/>
  <c r="M9" i="67"/>
  <c r="J9" i="67"/>
  <c r="G9" i="67"/>
  <c r="D9" i="67"/>
  <c r="S8" i="67"/>
  <c r="P8" i="67"/>
  <c r="M8" i="67"/>
  <c r="J8" i="67"/>
  <c r="G8" i="67"/>
  <c r="D8" i="67"/>
  <c r="K35" i="87"/>
  <c r="H35" i="87"/>
  <c r="E35" i="87"/>
  <c r="D35" i="87"/>
  <c r="K34" i="87"/>
  <c r="H34" i="87"/>
  <c r="E34" i="87"/>
  <c r="D34" i="87"/>
  <c r="K33" i="87"/>
  <c r="H33" i="87"/>
  <c r="E33" i="87"/>
  <c r="D33" i="87"/>
  <c r="K32" i="87"/>
  <c r="H32" i="87"/>
  <c r="E32" i="87"/>
  <c r="D32" i="87"/>
  <c r="K31" i="87"/>
  <c r="H31" i="87"/>
  <c r="E31" i="87"/>
  <c r="D31" i="87"/>
  <c r="K30" i="87"/>
  <c r="H30" i="87"/>
  <c r="E30" i="87"/>
  <c r="D30" i="87"/>
  <c r="K29" i="87"/>
  <c r="H29" i="87"/>
  <c r="E29" i="87"/>
  <c r="D29" i="87"/>
  <c r="K28" i="87"/>
  <c r="H28" i="87"/>
  <c r="E28" i="87"/>
  <c r="D28" i="87"/>
  <c r="K27" i="87"/>
  <c r="H27" i="87"/>
  <c r="E27" i="87"/>
  <c r="D27" i="87"/>
  <c r="K26" i="87"/>
  <c r="H26" i="87"/>
  <c r="E26" i="87"/>
  <c r="D26" i="87"/>
  <c r="K25" i="87"/>
  <c r="H25" i="87"/>
  <c r="E25" i="87"/>
  <c r="D25" i="87"/>
  <c r="K24" i="87"/>
  <c r="H24" i="87"/>
  <c r="E24" i="87"/>
  <c r="D24" i="87"/>
  <c r="K23" i="87"/>
  <c r="H23" i="87"/>
  <c r="E23" i="87"/>
  <c r="D23" i="87"/>
  <c r="K22" i="87"/>
  <c r="H22" i="87"/>
  <c r="E22" i="87"/>
  <c r="D22" i="87"/>
  <c r="K21" i="87"/>
  <c r="H21" i="87"/>
  <c r="E21" i="87"/>
  <c r="D21" i="87"/>
  <c r="K20" i="87"/>
  <c r="H20" i="87"/>
  <c r="E20" i="87"/>
  <c r="D20" i="87"/>
  <c r="K19" i="87"/>
  <c r="H19" i="87"/>
  <c r="E19" i="87"/>
  <c r="D19" i="87"/>
  <c r="K18" i="87"/>
  <c r="H18" i="87"/>
  <c r="E18" i="87"/>
  <c r="D18" i="87"/>
  <c r="K17" i="87"/>
  <c r="H17" i="87"/>
  <c r="E17" i="87"/>
  <c r="D17" i="87"/>
  <c r="K16" i="87"/>
  <c r="H16" i="87"/>
  <c r="E16" i="87"/>
  <c r="D16" i="87"/>
  <c r="K15" i="87"/>
  <c r="H15" i="87"/>
  <c r="E15" i="87"/>
  <c r="D15" i="87"/>
  <c r="K14" i="87"/>
  <c r="H14" i="87"/>
  <c r="E14" i="87"/>
  <c r="D14" i="87"/>
  <c r="K13" i="87"/>
  <c r="H13" i="87"/>
  <c r="E13" i="87"/>
  <c r="D13" i="87"/>
  <c r="K12" i="87"/>
  <c r="H12" i="87"/>
  <c r="E12" i="87"/>
  <c r="D12" i="87"/>
  <c r="K11" i="87"/>
  <c r="H11" i="87"/>
  <c r="E11" i="87"/>
  <c r="D11" i="87"/>
  <c r="K10" i="87"/>
  <c r="H10" i="87"/>
  <c r="E10" i="87"/>
  <c r="D10" i="87"/>
  <c r="K9" i="87"/>
  <c r="H9" i="87"/>
  <c r="E9" i="87"/>
  <c r="D9" i="87"/>
  <c r="K8" i="87"/>
  <c r="H8" i="87"/>
  <c r="E8" i="87"/>
  <c r="D8" i="87"/>
  <c r="K7" i="87"/>
  <c r="H7" i="87"/>
  <c r="E7" i="87"/>
  <c r="D7" i="87"/>
  <c r="M6" i="87"/>
  <c r="L6" i="87"/>
  <c r="J6" i="87"/>
  <c r="I6" i="87"/>
  <c r="G6" i="87"/>
  <c r="F6" i="87"/>
  <c r="F31" i="86"/>
  <c r="D31" i="86"/>
  <c r="E31" i="86" s="1"/>
  <c r="F30" i="86"/>
  <c r="D30" i="86"/>
  <c r="E30" i="86" s="1"/>
  <c r="F29" i="86"/>
  <c r="D29" i="86"/>
  <c r="E29" i="86" s="1"/>
  <c r="F28" i="86"/>
  <c r="D28" i="86"/>
  <c r="E28" i="86" s="1"/>
  <c r="F27" i="86"/>
  <c r="D27" i="86"/>
  <c r="E27" i="86" s="1"/>
  <c r="F26" i="86"/>
  <c r="D26" i="86"/>
  <c r="E26" i="86" s="1"/>
  <c r="F25" i="86"/>
  <c r="D25" i="86"/>
  <c r="E25" i="86" s="1"/>
  <c r="F24" i="86"/>
  <c r="D24" i="86"/>
  <c r="E24" i="86" s="1"/>
  <c r="F23" i="86"/>
  <c r="D23" i="86"/>
  <c r="E23" i="86" s="1"/>
  <c r="F22" i="86"/>
  <c r="D22" i="86"/>
  <c r="E22" i="86" s="1"/>
  <c r="F21" i="86"/>
  <c r="D21" i="86"/>
  <c r="E21" i="86" s="1"/>
  <c r="F20" i="86"/>
  <c r="D20" i="86"/>
  <c r="E20" i="86" s="1"/>
  <c r="F19" i="86"/>
  <c r="D19" i="86"/>
  <c r="E19" i="86" s="1"/>
  <c r="F18" i="86"/>
  <c r="D18" i="86"/>
  <c r="E18" i="86" s="1"/>
  <c r="F17" i="86"/>
  <c r="D17" i="86"/>
  <c r="E17" i="86" s="1"/>
  <c r="F16" i="86"/>
  <c r="D16" i="86"/>
  <c r="E16" i="86" s="1"/>
  <c r="F15" i="86"/>
  <c r="D15" i="86"/>
  <c r="E15" i="86" s="1"/>
  <c r="F14" i="86"/>
  <c r="D14" i="86"/>
  <c r="E14" i="86" s="1"/>
  <c r="F13" i="86"/>
  <c r="D13" i="86"/>
  <c r="E13" i="86" s="1"/>
  <c r="F12" i="86"/>
  <c r="D12" i="86"/>
  <c r="F11" i="86"/>
  <c r="D11" i="86"/>
  <c r="F10" i="86"/>
  <c r="D10" i="86"/>
  <c r="F9" i="86"/>
  <c r="D9" i="86"/>
  <c r="E9" i="86" s="1"/>
  <c r="F8" i="86"/>
  <c r="D8" i="86"/>
  <c r="E8" i="86" s="1"/>
  <c r="F7" i="86"/>
  <c r="D7" i="86"/>
  <c r="E7" i="86" s="1"/>
  <c r="F6" i="86"/>
  <c r="D6" i="86"/>
  <c r="G5" i="86"/>
  <c r="P10" i="99"/>
  <c r="M10" i="99"/>
  <c r="P9" i="99"/>
  <c r="M9" i="99"/>
  <c r="J9" i="99"/>
  <c r="P8" i="99"/>
  <c r="M8" i="99"/>
  <c r="J8" i="99"/>
  <c r="G8" i="99"/>
  <c r="G7" i="99"/>
  <c r="D7" i="99"/>
  <c r="G6" i="99"/>
  <c r="D6" i="99"/>
  <c r="V23" i="95"/>
  <c r="S23" i="95"/>
  <c r="P23" i="95"/>
  <c r="M23" i="95"/>
  <c r="J23" i="95"/>
  <c r="G23" i="95"/>
  <c r="F23" i="95"/>
  <c r="E23" i="95"/>
  <c r="V22" i="95"/>
  <c r="S22" i="95"/>
  <c r="P22" i="95"/>
  <c r="F22" i="95"/>
  <c r="E22" i="95"/>
  <c r="V21" i="95"/>
  <c r="S21" i="95"/>
  <c r="P21" i="95"/>
  <c r="M21" i="95"/>
  <c r="J21" i="95"/>
  <c r="G21" i="95"/>
  <c r="F21" i="95"/>
  <c r="E21" i="95"/>
  <c r="V20" i="95"/>
  <c r="S20" i="95"/>
  <c r="P20" i="95"/>
  <c r="M20" i="95"/>
  <c r="J20" i="95"/>
  <c r="G20" i="95"/>
  <c r="F20" i="95"/>
  <c r="E20" i="95"/>
  <c r="V19" i="95"/>
  <c r="S19" i="95"/>
  <c r="P19" i="95"/>
  <c r="M19" i="95"/>
  <c r="J19" i="95"/>
  <c r="G19" i="95"/>
  <c r="F19" i="95"/>
  <c r="E19" i="95"/>
  <c r="V18" i="95"/>
  <c r="S18" i="95"/>
  <c r="P18" i="95"/>
  <c r="M18" i="95"/>
  <c r="J18" i="95"/>
  <c r="G18" i="95"/>
  <c r="F18" i="95"/>
  <c r="E18" i="95"/>
  <c r="V12" i="95"/>
  <c r="S12" i="95"/>
  <c r="P12" i="95"/>
  <c r="M12" i="95"/>
  <c r="J12" i="95"/>
  <c r="G12" i="95"/>
  <c r="F12" i="95"/>
  <c r="E12" i="95"/>
  <c r="V11" i="95"/>
  <c r="S11" i="95"/>
  <c r="P11" i="95"/>
  <c r="M11" i="95"/>
  <c r="J11" i="95"/>
  <c r="G11" i="95"/>
  <c r="F11" i="95"/>
  <c r="E11" i="95"/>
  <c r="V10" i="95"/>
  <c r="S10" i="95"/>
  <c r="P10" i="95"/>
  <c r="M10" i="95"/>
  <c r="J10" i="95"/>
  <c r="G10" i="95"/>
  <c r="F10" i="95"/>
  <c r="E10" i="95"/>
  <c r="V9" i="95"/>
  <c r="S9" i="95"/>
  <c r="P9" i="95"/>
  <c r="M9" i="95"/>
  <c r="J9" i="95"/>
  <c r="G9" i="95"/>
  <c r="F9" i="95"/>
  <c r="E9" i="95"/>
  <c r="M8" i="95"/>
  <c r="J8" i="95"/>
  <c r="G8" i="95"/>
  <c r="F8" i="95"/>
  <c r="E8" i="95"/>
  <c r="V7" i="95"/>
  <c r="S7" i="95"/>
  <c r="P7" i="95"/>
  <c r="M7" i="95"/>
  <c r="J7" i="95"/>
  <c r="G7" i="95"/>
  <c r="F7" i="95"/>
  <c r="E7" i="95"/>
  <c r="V6" i="95"/>
  <c r="S6" i="95"/>
  <c r="P6" i="95"/>
  <c r="M6" i="95"/>
  <c r="J6" i="95"/>
  <c r="G6" i="95"/>
  <c r="F6" i="95"/>
  <c r="E6" i="95"/>
  <c r="V5" i="95"/>
  <c r="S5" i="95"/>
  <c r="P5" i="95"/>
  <c r="M5" i="95"/>
  <c r="J5" i="95"/>
  <c r="G5" i="95"/>
  <c r="F5" i="95"/>
  <c r="E5" i="95"/>
  <c r="V25" i="61"/>
  <c r="S25" i="61"/>
  <c r="P25" i="61"/>
  <c r="M25" i="61"/>
  <c r="J25" i="61"/>
  <c r="G25" i="61"/>
  <c r="F25" i="61"/>
  <c r="E25" i="61"/>
  <c r="V24" i="61"/>
  <c r="S24" i="61"/>
  <c r="P24" i="61"/>
  <c r="M24" i="61"/>
  <c r="J24" i="61"/>
  <c r="G24" i="61"/>
  <c r="F24" i="61"/>
  <c r="E24" i="61"/>
  <c r="V23" i="61"/>
  <c r="S23" i="61"/>
  <c r="P23" i="61"/>
  <c r="F23" i="61"/>
  <c r="E23" i="61"/>
  <c r="V22" i="61"/>
  <c r="S22" i="61"/>
  <c r="P22" i="61"/>
  <c r="M22" i="61"/>
  <c r="J22" i="61"/>
  <c r="G22" i="61"/>
  <c r="F22" i="61"/>
  <c r="E22" i="61"/>
  <c r="D22" i="61"/>
  <c r="V21" i="61"/>
  <c r="S21" i="61"/>
  <c r="P21" i="61"/>
  <c r="M21" i="61"/>
  <c r="J21" i="61"/>
  <c r="G21" i="61"/>
  <c r="F21" i="61"/>
  <c r="E21" i="61"/>
  <c r="V20" i="61"/>
  <c r="S20" i="61"/>
  <c r="P20" i="61"/>
  <c r="M20" i="61"/>
  <c r="J20" i="61"/>
  <c r="G20" i="61"/>
  <c r="F20" i="61"/>
  <c r="E20" i="61"/>
  <c r="V19" i="61"/>
  <c r="S19" i="61"/>
  <c r="P19" i="61"/>
  <c r="M19" i="61"/>
  <c r="J19" i="61"/>
  <c r="G19" i="61"/>
  <c r="F19" i="61"/>
  <c r="E19" i="61"/>
  <c r="D19" i="61" s="1"/>
  <c r="V12" i="61"/>
  <c r="S12" i="61"/>
  <c r="P12" i="61"/>
  <c r="M12" i="61"/>
  <c r="J12" i="61"/>
  <c r="G12" i="61"/>
  <c r="F12" i="61"/>
  <c r="E12" i="61"/>
  <c r="V11" i="61"/>
  <c r="S11" i="61"/>
  <c r="P11" i="61"/>
  <c r="M11" i="61"/>
  <c r="J11" i="61"/>
  <c r="G11" i="61"/>
  <c r="F11" i="61"/>
  <c r="E11" i="61"/>
  <c r="V10" i="61"/>
  <c r="S10" i="61"/>
  <c r="P10" i="61"/>
  <c r="M10" i="61"/>
  <c r="J10" i="61"/>
  <c r="G10" i="61"/>
  <c r="F10" i="61"/>
  <c r="E10" i="61"/>
  <c r="V9" i="61"/>
  <c r="S9" i="61"/>
  <c r="P9" i="61"/>
  <c r="M9" i="61"/>
  <c r="J9" i="61"/>
  <c r="G9" i="61"/>
  <c r="F9" i="61"/>
  <c r="E9" i="61"/>
  <c r="M8" i="61"/>
  <c r="J8" i="61"/>
  <c r="G8" i="61"/>
  <c r="F8" i="61"/>
  <c r="E8" i="61"/>
  <c r="V7" i="61"/>
  <c r="S7" i="61"/>
  <c r="P7" i="61"/>
  <c r="M7" i="61"/>
  <c r="J7" i="61"/>
  <c r="G7" i="61"/>
  <c r="F7" i="61"/>
  <c r="E7" i="61"/>
  <c r="V6" i="61"/>
  <c r="S6" i="61"/>
  <c r="P6" i="61"/>
  <c r="M6" i="61"/>
  <c r="J6" i="61"/>
  <c r="G6" i="61"/>
  <c r="F6" i="61"/>
  <c r="E6" i="61"/>
  <c r="V5" i="61"/>
  <c r="S5" i="61"/>
  <c r="P5" i="61"/>
  <c r="M5" i="61"/>
  <c r="J5" i="61"/>
  <c r="G5" i="61"/>
  <c r="F5" i="61"/>
  <c r="E5" i="61"/>
  <c r="E20" i="96"/>
  <c r="E19" i="96"/>
  <c r="E18" i="96"/>
  <c r="E17" i="96"/>
  <c r="E16" i="96"/>
  <c r="G15" i="96"/>
  <c r="F15" i="96"/>
  <c r="E14" i="96"/>
  <c r="E13" i="96"/>
  <c r="M13" i="96" s="1"/>
  <c r="H12" i="96"/>
  <c r="E12" i="96"/>
  <c r="L12" i="96" s="1"/>
  <c r="H11" i="96"/>
  <c r="E11" i="96"/>
  <c r="L11" i="96" s="1"/>
  <c r="H10" i="96"/>
  <c r="E10" i="96"/>
  <c r="H9" i="96"/>
  <c r="E9" i="96"/>
  <c r="L9" i="96" s="1"/>
  <c r="H8" i="96"/>
  <c r="E8" i="96"/>
  <c r="L8" i="96" s="1"/>
  <c r="H7" i="96"/>
  <c r="E7" i="96"/>
  <c r="L7" i="96" s="1"/>
  <c r="K6" i="96"/>
  <c r="K5" i="96" s="1"/>
  <c r="J6" i="96"/>
  <c r="I6" i="96"/>
  <c r="G6" i="96"/>
  <c r="G5" i="96" s="1"/>
  <c r="F6" i="96"/>
  <c r="F7" i="114" l="1"/>
  <c r="R7" i="114" s="1"/>
  <c r="F5" i="96"/>
  <c r="H6" i="87"/>
  <c r="L10" i="96"/>
  <c r="D21" i="61"/>
  <c r="G4" i="78"/>
  <c r="H13" i="86"/>
  <c r="H9" i="86"/>
  <c r="D24" i="61"/>
  <c r="F26" i="61" a="1"/>
  <c r="F26" i="61" s="1"/>
  <c r="E26" i="61" a="1"/>
  <c r="E26" i="61" s="1"/>
  <c r="H25" i="95"/>
  <c r="E10" i="86"/>
  <c r="E11" i="86"/>
  <c r="D21" i="92"/>
  <c r="E6" i="87"/>
  <c r="K6" i="87"/>
  <c r="N15" i="87"/>
  <c r="D11" i="95"/>
  <c r="D18" i="95"/>
  <c r="M14" i="96"/>
  <c r="L14" i="96"/>
  <c r="L13" i="96"/>
  <c r="S7" i="67"/>
  <c r="F22" i="67"/>
  <c r="D8" i="95"/>
  <c r="D20" i="95"/>
  <c r="D9" i="95"/>
  <c r="D7" i="61"/>
  <c r="D25" i="61"/>
  <c r="D20" i="61"/>
  <c r="D8" i="61"/>
  <c r="D10" i="61"/>
  <c r="J4" i="78"/>
  <c r="K4" i="78"/>
  <c r="M4" i="78"/>
  <c r="H4" i="78"/>
  <c r="I4" i="78"/>
  <c r="F12" i="77"/>
  <c r="F40" i="77"/>
  <c r="E40" i="77" s="1"/>
  <c r="F6" i="77"/>
  <c r="F51" i="77"/>
  <c r="H5" i="77"/>
  <c r="G5" i="77"/>
  <c r="F5" i="76"/>
  <c r="Q23" i="67"/>
  <c r="D22" i="95"/>
  <c r="E6" i="96"/>
  <c r="H5" i="86" s="1"/>
  <c r="H6" i="96"/>
  <c r="H16" i="96" s="1"/>
  <c r="E15" i="96"/>
  <c r="E65" i="77" s="1"/>
  <c r="J17" i="77" s="1"/>
  <c r="E5" i="78"/>
  <c r="E28" i="78"/>
  <c r="D9" i="61"/>
  <c r="D10" i="95"/>
  <c r="E12" i="86"/>
  <c r="L4" i="78"/>
  <c r="D11" i="61"/>
  <c r="D12" i="61"/>
  <c r="D6" i="95"/>
  <c r="D12" i="95"/>
  <c r="F17" i="77"/>
  <c r="D5" i="61"/>
  <c r="D6" i="61"/>
  <c r="D23" i="61"/>
  <c r="M7" i="67"/>
  <c r="I9" i="76" s="1"/>
  <c r="F4" i="78"/>
  <c r="P7" i="67"/>
  <c r="G7" i="67"/>
  <c r="D5" i="95"/>
  <c r="D21" i="95"/>
  <c r="D6" i="87"/>
  <c r="N6" i="87" s="1"/>
  <c r="D7" i="95"/>
  <c r="D19" i="95"/>
  <c r="G25" i="67"/>
  <c r="D14" i="96"/>
  <c r="F21" i="96" s="1"/>
  <c r="D13" i="96"/>
  <c r="C21" i="96" s="1"/>
  <c r="D6" i="90"/>
  <c r="D23" i="95"/>
  <c r="H16" i="86" l="1"/>
  <c r="E39" i="78" a="1"/>
  <c r="E39" i="78" s="1"/>
  <c r="F39" i="78" s="1"/>
  <c r="C3" i="67"/>
  <c r="M15" i="96"/>
  <c r="M7" i="96" a="1"/>
  <c r="M7" i="96" s="1"/>
  <c r="M8" i="96" a="1"/>
  <c r="M8" i="96" s="1"/>
  <c r="M9" i="96" a="1"/>
  <c r="M9" i="96" s="1"/>
  <c r="D7" i="67"/>
  <c r="J7" i="67"/>
  <c r="E22" i="67"/>
  <c r="G23" i="67" s="1"/>
  <c r="E51" i="77"/>
  <c r="E10" i="76"/>
  <c r="E12" i="77"/>
  <c r="E7" i="76"/>
  <c r="E6" i="77"/>
  <c r="E6" i="76"/>
  <c r="E17" i="77"/>
  <c r="E8" i="76"/>
  <c r="E9" i="76"/>
  <c r="F5" i="77"/>
  <c r="E5" i="77" s="1"/>
  <c r="J5" i="77" s="1"/>
  <c r="D27" i="61"/>
  <c r="E4" i="78"/>
  <c r="D24" i="95"/>
  <c r="E5" i="96"/>
  <c r="C15" i="76" l="1"/>
  <c r="J10" i="77"/>
  <c r="C25" i="95"/>
  <c r="G13" i="90"/>
  <c r="D14" i="9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<sst xmlns="http://schemas.openxmlformats.org/spreadsheetml/2006/main" count="8966" uniqueCount="3279">
  <si>
    <t>Total</t>
  </si>
  <si>
    <t>01</t>
  </si>
  <si>
    <t>02</t>
  </si>
  <si>
    <t>03</t>
  </si>
  <si>
    <t>04</t>
  </si>
  <si>
    <t>05</t>
  </si>
  <si>
    <t>06</t>
  </si>
  <si>
    <t>07</t>
  </si>
  <si>
    <t>Dependencia:</t>
  </si>
  <si>
    <t>08</t>
  </si>
  <si>
    <t>09</t>
  </si>
  <si>
    <t>10</t>
  </si>
  <si>
    <t>Circuito Escolar:</t>
  </si>
  <si>
    <t>11</t>
  </si>
  <si>
    <t>12</t>
  </si>
  <si>
    <t>13</t>
  </si>
  <si>
    <t>Francés</t>
  </si>
  <si>
    <t>Mu-
jeres</t>
  </si>
  <si>
    <t>Hom-
bres</t>
  </si>
  <si>
    <t>CODINS</t>
  </si>
  <si>
    <t>CODIGO</t>
  </si>
  <si>
    <t>NOMBRE</t>
  </si>
  <si>
    <t>REGION</t>
  </si>
  <si>
    <t>PR</t>
  </si>
  <si>
    <t>CAN</t>
  </si>
  <si>
    <t>DIS</t>
  </si>
  <si>
    <t>PROVINCIA</t>
  </si>
  <si>
    <t>CANTON</t>
  </si>
  <si>
    <t>DISTRITO</t>
  </si>
  <si>
    <t>POBLADO</t>
  </si>
  <si>
    <t>SECTOR</t>
  </si>
  <si>
    <t>DIRECTOR</t>
  </si>
  <si>
    <t>EXACTA</t>
  </si>
  <si>
    <t>1</t>
  </si>
  <si>
    <t>SAN JOSE</t>
  </si>
  <si>
    <t>2</t>
  </si>
  <si>
    <t>DESAMPARADOS</t>
  </si>
  <si>
    <t>SAN MIGUEL</t>
  </si>
  <si>
    <t>3</t>
  </si>
  <si>
    <t>CRISTO REY</t>
  </si>
  <si>
    <t>LOS ANGELES</t>
  </si>
  <si>
    <t>OCCIDENTE</t>
  </si>
  <si>
    <t>ALAJUELA</t>
  </si>
  <si>
    <t>7</t>
  </si>
  <si>
    <t>RIO BLANCO</t>
  </si>
  <si>
    <t>18</t>
  </si>
  <si>
    <t>CURRIDABAT</t>
  </si>
  <si>
    <t>COTO</t>
  </si>
  <si>
    <t>6</t>
  </si>
  <si>
    <t>PUNTARENAS</t>
  </si>
  <si>
    <t>GOLFITO</t>
  </si>
  <si>
    <t>CORAZON DE JESUS</t>
  </si>
  <si>
    <t>SAN RAFAEL</t>
  </si>
  <si>
    <t>MATA REDONDA</t>
  </si>
  <si>
    <t>SABANA SUR</t>
  </si>
  <si>
    <t>15</t>
  </si>
  <si>
    <t>SARAPIQUI</t>
  </si>
  <si>
    <t>4</t>
  </si>
  <si>
    <t>HEREDIA</t>
  </si>
  <si>
    <t>FRENTE A LA PLAZA DE DEPORTES</t>
  </si>
  <si>
    <t>PAVAS</t>
  </si>
  <si>
    <t>SAN CARLOS</t>
  </si>
  <si>
    <t>14</t>
  </si>
  <si>
    <t>LOS CHILES</t>
  </si>
  <si>
    <t>SANTA CRUZ</t>
  </si>
  <si>
    <t>5</t>
  </si>
  <si>
    <t>CARTAGO</t>
  </si>
  <si>
    <t>LA UNION</t>
  </si>
  <si>
    <t>EL LLANO</t>
  </si>
  <si>
    <t>ALAJUELITA</t>
  </si>
  <si>
    <t>SAN ANTONIO</t>
  </si>
  <si>
    <t>FLORENCIA</t>
  </si>
  <si>
    <t>SAN ISIDRO</t>
  </si>
  <si>
    <t>HATILLO CENTRO</t>
  </si>
  <si>
    <t>SANTA ANA</t>
  </si>
  <si>
    <t>ESCAZU</t>
  </si>
  <si>
    <t>PURISCAL</t>
  </si>
  <si>
    <t>EL CARMEN</t>
  </si>
  <si>
    <t>SAN JERONIMO</t>
  </si>
  <si>
    <t>LA LUCHA</t>
  </si>
  <si>
    <t>00147</t>
  </si>
  <si>
    <t>CORRALILLO</t>
  </si>
  <si>
    <t>SANTA ELENA</t>
  </si>
  <si>
    <t>00182</t>
  </si>
  <si>
    <t>SAN FRANCISCO</t>
  </si>
  <si>
    <t>LOS SANTOS</t>
  </si>
  <si>
    <t>POAS</t>
  </si>
  <si>
    <t>MADRE DEL DIVINO PASTOR</t>
  </si>
  <si>
    <t>00216</t>
  </si>
  <si>
    <t>SANTIAGO</t>
  </si>
  <si>
    <t>DULCE NOMBRE</t>
  </si>
  <si>
    <t>SAN PEDRO</t>
  </si>
  <si>
    <t>GRECIA</t>
  </si>
  <si>
    <t>LA CRUZ</t>
  </si>
  <si>
    <t>00282</t>
  </si>
  <si>
    <t>00283</t>
  </si>
  <si>
    <t>00285</t>
  </si>
  <si>
    <t>SABANILLA</t>
  </si>
  <si>
    <t>00291</t>
  </si>
  <si>
    <t>BELLA VISTA</t>
  </si>
  <si>
    <t>MERCEDES NORTE</t>
  </si>
  <si>
    <t>LIBERIA</t>
  </si>
  <si>
    <t>BAGACES</t>
  </si>
  <si>
    <t>16</t>
  </si>
  <si>
    <t>SAN MARTIN</t>
  </si>
  <si>
    <t>COLON</t>
  </si>
  <si>
    <t>SAN PABLO</t>
  </si>
  <si>
    <t>PEREZ ZELEDON</t>
  </si>
  <si>
    <t>19</t>
  </si>
  <si>
    <t>00414</t>
  </si>
  <si>
    <t>SANTA ROSA</t>
  </si>
  <si>
    <t>SAVEGRE</t>
  </si>
  <si>
    <t>00433</t>
  </si>
  <si>
    <t>CONTIGUO AL SALON COMUNAL</t>
  </si>
  <si>
    <t>DANIEL FLORES</t>
  </si>
  <si>
    <t>AGUIRRE</t>
  </si>
  <si>
    <t>SAN LORENZO</t>
  </si>
  <si>
    <t>PALMARES</t>
  </si>
  <si>
    <t>SAN GERARDO</t>
  </si>
  <si>
    <t>SANTO DOMINGO</t>
  </si>
  <si>
    <t>BUENOS AIRES</t>
  </si>
  <si>
    <t>00628</t>
  </si>
  <si>
    <t>CAÑAS</t>
  </si>
  <si>
    <t>00741</t>
  </si>
  <si>
    <t>00742</t>
  </si>
  <si>
    <t>SANTA RITA</t>
  </si>
  <si>
    <t>00818</t>
  </si>
  <si>
    <t>00837</t>
  </si>
  <si>
    <t>00826</t>
  </si>
  <si>
    <t>00838</t>
  </si>
  <si>
    <t>00843</t>
  </si>
  <si>
    <t>ATENAS</t>
  </si>
  <si>
    <t>VALLE AZUL</t>
  </si>
  <si>
    <t>00896</t>
  </si>
  <si>
    <t>VENECIA</t>
  </si>
  <si>
    <t>SANTA CLARA</t>
  </si>
  <si>
    <t>QUESADA</t>
  </si>
  <si>
    <t>AGUAS ZARCAS</t>
  </si>
  <si>
    <t>TILARAN</t>
  </si>
  <si>
    <t>SAN DIEGO</t>
  </si>
  <si>
    <t>SAN JOAQUIN</t>
  </si>
  <si>
    <t>SAN VITO</t>
  </si>
  <si>
    <t>PARAISO</t>
  </si>
  <si>
    <t>SANTA LUCIA</t>
  </si>
  <si>
    <t>COBANO</t>
  </si>
  <si>
    <t>SIQUIRRES</t>
  </si>
  <si>
    <t>GUAPILES</t>
  </si>
  <si>
    <t>PUERTO VIEJO</t>
  </si>
  <si>
    <t>20</t>
  </si>
  <si>
    <t>LEON CORTES</t>
  </si>
  <si>
    <t>17</t>
  </si>
  <si>
    <t>LOYOLA</t>
  </si>
  <si>
    <t>AGUA CALIENTE</t>
  </si>
  <si>
    <t>BARRIO EL CARMEN</t>
  </si>
  <si>
    <t>TURRIALBA</t>
  </si>
  <si>
    <t>SANTA BARBARA</t>
  </si>
  <si>
    <t>BELEN</t>
  </si>
  <si>
    <t>BARVA</t>
  </si>
  <si>
    <t>NICOYA</t>
  </si>
  <si>
    <t>LEPANTO</t>
  </si>
  <si>
    <t>CARTAGENA</t>
  </si>
  <si>
    <t>PENINSULAR</t>
  </si>
  <si>
    <t>ESPARZA</t>
  </si>
  <si>
    <t>MONTEVERDE</t>
  </si>
  <si>
    <t>YORKIN</t>
  </si>
  <si>
    <t>Barrio o Poblado:</t>
  </si>
  <si>
    <t>Dirección Exacta:</t>
  </si>
  <si>
    <t>Dirección Regional:</t>
  </si>
  <si>
    <t>Código Presupuestario:</t>
  </si>
  <si>
    <t>Educación Física</t>
  </si>
  <si>
    <t>Educación Musical</t>
  </si>
  <si>
    <t>Educación Religiosa</t>
  </si>
  <si>
    <t>Hombres</t>
  </si>
  <si>
    <t>Mujeres</t>
  </si>
  <si>
    <t>Tipo de Cargo</t>
  </si>
  <si>
    <t>Director</t>
  </si>
  <si>
    <t>Asistente de Dirección</t>
  </si>
  <si>
    <t>Otros</t>
  </si>
  <si>
    <t>Docentes</t>
  </si>
  <si>
    <t>Inglés</t>
  </si>
  <si>
    <t>Administrativos y de Servicios</t>
  </si>
  <si>
    <t>00833</t>
  </si>
  <si>
    <t>00570</t>
  </si>
  <si>
    <t>Discapacidad Múltiple</t>
  </si>
  <si>
    <t>Discapacidad Visual</t>
  </si>
  <si>
    <t>Problemas Emocionales y de Conducta</t>
  </si>
  <si>
    <t>Sordera</t>
  </si>
  <si>
    <t>Sordo Ceguera</t>
  </si>
  <si>
    <t>Problemas de Aprendizaje</t>
  </si>
  <si>
    <t>Terapia del Lenguaje</t>
  </si>
  <si>
    <t>Audición y Lenguaje</t>
  </si>
  <si>
    <t>Trabajo Social</t>
  </si>
  <si>
    <t>Generalista en Educación Especial</t>
  </si>
  <si>
    <t>Antártida</t>
  </si>
  <si>
    <t>Oceanía</t>
  </si>
  <si>
    <t>África</t>
  </si>
  <si>
    <t>Europa</t>
  </si>
  <si>
    <t>Asia</t>
  </si>
  <si>
    <t>1.</t>
  </si>
  <si>
    <t>2.</t>
  </si>
  <si>
    <t>3.</t>
  </si>
  <si>
    <t>4.</t>
  </si>
  <si>
    <t>5.</t>
  </si>
  <si>
    <t>6.</t>
  </si>
  <si>
    <t>7.</t>
  </si>
  <si>
    <t>8.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</si>
  <si>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</si>
  <si>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</si>
  <si>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</si>
  <si>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</si>
  <si>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</si>
  <si>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</si>
  <si>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</si>
  <si>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</si>
  <si>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</si>
  <si>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</si>
  <si>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</si>
  <si>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</si>
  <si>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</si>
  <si>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</si>
  <si>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</si>
  <si>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</si>
  <si>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</si>
  <si>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</si>
  <si>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</si>
  <si>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</si>
  <si>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</si>
  <si>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</si>
  <si>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</si>
  <si>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</si>
  <si>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Laboratorio de Informática</t>
  </si>
  <si>
    <t>Sala de Profesores</t>
  </si>
  <si>
    <t>Lavatorios</t>
  </si>
  <si>
    <t>Servicio Sanitario Accesible (Ley 7600)</t>
  </si>
  <si>
    <t>No tiene</t>
  </si>
  <si>
    <t>El o los Servicios Sanitarios están conectados a:</t>
  </si>
  <si>
    <t>Correo Electrónico de la Institución:</t>
  </si>
  <si>
    <t>PRIVADA</t>
  </si>
  <si>
    <t>Sociólogo</t>
  </si>
  <si>
    <t>Sin Conexión a Internet</t>
  </si>
  <si>
    <t>Computadoras en Buen Estado</t>
  </si>
  <si>
    <t>De uso estrictamente pedagógico</t>
  </si>
  <si>
    <t>De uso pedagógico y administrativo</t>
  </si>
  <si>
    <t>De uso estrictamente administrativo</t>
  </si>
  <si>
    <t>Computadora de Escritorio</t>
  </si>
  <si>
    <t>Uso</t>
  </si>
  <si>
    <t>00572</t>
  </si>
  <si>
    <t>00058</t>
  </si>
  <si>
    <t>00084</t>
  </si>
  <si>
    <t>00841</t>
  </si>
  <si>
    <t>CENTRAL</t>
  </si>
  <si>
    <t>BARRIO SANTIAGO</t>
  </si>
  <si>
    <t>Comedor</t>
  </si>
  <si>
    <t>JORGE DEBRAVO</t>
  </si>
  <si>
    <t>Año Cursado</t>
  </si>
  <si>
    <t>OBSERVACIONES/COMENTARIOS:</t>
  </si>
  <si>
    <t>Asignatura</t>
  </si>
  <si>
    <t>Hom-bres</t>
  </si>
  <si>
    <t>Mu-jeres</t>
  </si>
  <si>
    <t>Español</t>
  </si>
  <si>
    <t>Estudios Sociales</t>
  </si>
  <si>
    <t>Ciencias</t>
  </si>
  <si>
    <t>Matemática</t>
  </si>
  <si>
    <t>Alfabetización</t>
  </si>
  <si>
    <t>Educación Diversificada a Distancia</t>
  </si>
  <si>
    <t>Biblioteca</t>
  </si>
  <si>
    <t>Taller de Artes Industriales</t>
  </si>
  <si>
    <t>Otros Talleres</t>
  </si>
  <si>
    <t>Total-Centro Educativo</t>
  </si>
  <si>
    <t>Gimnasio</t>
  </si>
  <si>
    <t>Discapacidad Motora</t>
  </si>
  <si>
    <t>Ceguera</t>
  </si>
  <si>
    <t>Baja Visión</t>
  </si>
  <si>
    <t>Docentes Educación Especial</t>
  </si>
  <si>
    <t>Auxiliar Administrativo</t>
  </si>
  <si>
    <t>Orientador</t>
  </si>
  <si>
    <t>Orientador Asistente</t>
  </si>
  <si>
    <t>Bibliotecólogo</t>
  </si>
  <si>
    <t>Otros Docentes Educación Especial</t>
  </si>
  <si>
    <t>Otros Docentes</t>
  </si>
  <si>
    <t>Aspi-rantes</t>
  </si>
  <si>
    <t>Cantidad
Total</t>
  </si>
  <si>
    <t>Aulas (que no se utilizan para impartir lecciones)</t>
  </si>
  <si>
    <t>Sí</t>
  </si>
  <si>
    <t>No</t>
  </si>
  <si>
    <t>Personal</t>
  </si>
  <si>
    <t>Plan Nacional (o equivalente)</t>
  </si>
  <si>
    <t>Ubicación (PR/CA/DI):</t>
  </si>
  <si>
    <t>pcd</t>
  </si>
  <si>
    <t>COLONIA KENNEDY</t>
  </si>
  <si>
    <t>LOS COLEGIOS</t>
  </si>
  <si>
    <t>CATOLICO EULOGIO LOPEZ OBANDO</t>
  </si>
  <si>
    <t>PINDECO</t>
  </si>
  <si>
    <t>SAINT JOHN BAPTIST</t>
  </si>
  <si>
    <t>ACADEMIA TEOCALI</t>
  </si>
  <si>
    <t>COLEGIO MONT BERKELEY INTERNACIONAL</t>
  </si>
  <si>
    <t>SEK DE COSTA RICA</t>
  </si>
  <si>
    <t>SAGRADO CORAZON</t>
  </si>
  <si>
    <t>SALESIANO DON BOSCO</t>
  </si>
  <si>
    <t>INSTITUTO DE DESARROLLO DE INTELIGENCIA</t>
  </si>
  <si>
    <t>ADVENTISTA DE COSTA RICA</t>
  </si>
  <si>
    <t>NUESTRA SEÑORA DEL PILAR</t>
  </si>
  <si>
    <t>GREEN VALLEY</t>
  </si>
  <si>
    <t>SAINT GREGORY</t>
  </si>
  <si>
    <t>OASIS DE ESPERANZA</t>
  </si>
  <si>
    <t>DEL VALLE</t>
  </si>
  <si>
    <t>SAN ANTONIO DE PADUA</t>
  </si>
  <si>
    <t>SAN MIGUEL ARCANGEL</t>
  </si>
  <si>
    <t>INTERNACIONAL CANADIENSE</t>
  </si>
  <si>
    <t>WEST COLLEGE</t>
  </si>
  <si>
    <t>CRISTIANO REFORMADO</t>
  </si>
  <si>
    <t>COMPLEMENTARIA CAHUITA</t>
  </si>
  <si>
    <t>CRISTIANA LIBERTAD</t>
  </si>
  <si>
    <t>KILOMETRO</t>
  </si>
  <si>
    <t>EUROPEO</t>
  </si>
  <si>
    <t>THE SUMMIT SCHOOL</t>
  </si>
  <si>
    <t>GREEN FOREST SCHOOL</t>
  </si>
  <si>
    <t>COSTA RICA CHRISTIAN SCHOOL</t>
  </si>
  <si>
    <t>SANCTI SPIRITUS</t>
  </si>
  <si>
    <t>CAFORE ANTONIO JOSE OBANDO CHAN</t>
  </si>
  <si>
    <t>COMUNIDAD EDUCATIVA CRECER</t>
  </si>
  <si>
    <t>MOUNT VIEW SCHOOL</t>
  </si>
  <si>
    <t>NEW WAY HIGH SCHOOL</t>
  </si>
  <si>
    <t>GENESIS CHRISTIAN SCHOOL</t>
  </si>
  <si>
    <t>AMIGOS DE MONTEVERDE</t>
  </si>
  <si>
    <t>MARIAN BAKER SCHOOL</t>
  </si>
  <si>
    <t>WESTLAND SCHOOL COLEGIO BILINGÜE</t>
  </si>
  <si>
    <t>PASOS DE JUVENTUD CENTRO EDUCATIVO</t>
  </si>
  <si>
    <t>ATLANTIC COLLEGE</t>
  </si>
  <si>
    <t>LA PAZ COMMUNITY SCHOOL</t>
  </si>
  <si>
    <t>LAKESIDE INTERNATIONAL SCHOOL</t>
  </si>
  <si>
    <t>SAINT MARGARET SCHOOL</t>
  </si>
  <si>
    <t>IRIBO</t>
  </si>
  <si>
    <t>MI PATRIA</t>
  </si>
  <si>
    <t>FORMATIVO NUEVO MILENIO</t>
  </si>
  <si>
    <t>GRAYMAR SCHOOL</t>
  </si>
  <si>
    <t>WASHINGTON SCHOOL</t>
  </si>
  <si>
    <t>NUESTRA SEÑORA DE GUADALUPE</t>
  </si>
  <si>
    <t>FUTURO VERDE</t>
  </si>
  <si>
    <t>CUADRO 1</t>
  </si>
  <si>
    <t>Matrícula Inicial</t>
  </si>
  <si>
    <t>CUADRO 4</t>
  </si>
  <si>
    <t>Provincia / Cantón / Distrito</t>
  </si>
  <si>
    <t>CUADRO 5</t>
  </si>
  <si>
    <t>CUADRO 7</t>
  </si>
  <si>
    <t>CUADRO 11</t>
  </si>
  <si>
    <t>CUADRO 12</t>
  </si>
  <si>
    <t>Otro lugar (indicar debajo de esta línea)</t>
  </si>
  <si>
    <t>X</t>
  </si>
  <si>
    <t>Otros Laboratorios</t>
  </si>
  <si>
    <t>Soda</t>
  </si>
  <si>
    <t>DIREG</t>
  </si>
  <si>
    <t>ZONA</t>
  </si>
  <si>
    <t>NIVEL</t>
  </si>
  <si>
    <t>0000</t>
  </si>
  <si>
    <t>CARIBBEAN SCHOOL</t>
  </si>
  <si>
    <t>VALLE DEL SOL</t>
  </si>
  <si>
    <t>Conducta</t>
  </si>
  <si>
    <t>¿Plan Nacional (o equivalente)?</t>
  </si>
  <si>
    <t>CODTALLER</t>
  </si>
  <si>
    <t>SEMINARIO</t>
  </si>
  <si>
    <t>COLEGIO LINCOLN SCHOOL</t>
  </si>
  <si>
    <t>COLEGIO SAINT FRANCIS</t>
  </si>
  <si>
    <t>COLEGIO CALASANZ</t>
  </si>
  <si>
    <t>COLEGIO METODISTA</t>
  </si>
  <si>
    <t>PROYECTO EDUCATIVO SURI</t>
  </si>
  <si>
    <t>info@proyectosuri.org</t>
  </si>
  <si>
    <t>COLEGIO MARISTA</t>
  </si>
  <si>
    <t>SAINT PAUL COLLEGE</t>
  </si>
  <si>
    <t>COLEGIO MONSERRAT</t>
  </si>
  <si>
    <t>LABORATORIO DEL C.U.P.</t>
  </si>
  <si>
    <t>COLEGIO BILINGÜE SAN RAMON</t>
  </si>
  <si>
    <t>ILPPAL</t>
  </si>
  <si>
    <t>COLEGIO LAS AMERICAS</t>
  </si>
  <si>
    <t>COLEGIO ISAAC MARTIN</t>
  </si>
  <si>
    <t>COLEGIO SANTA TERESA</t>
  </si>
  <si>
    <t>COLEGIO ENRIQUE MALAVASSI VARGAS</t>
  </si>
  <si>
    <t>COLEGIO ANGLOAMERICANO</t>
  </si>
  <si>
    <t>VILASECA</t>
  </si>
  <si>
    <t>SAINT GEORGE HIGH SCHOOL</t>
  </si>
  <si>
    <t>MIRAVALLE</t>
  </si>
  <si>
    <t>EAST SIDE HIGH SCHOOL</t>
  </si>
  <si>
    <t>CAMPESTRE</t>
  </si>
  <si>
    <t>BILINGÜE JORGE VOLIO JIMENEZ</t>
  </si>
  <si>
    <t>SAINT PETERS HIGH SCHOOL</t>
  </si>
  <si>
    <t>COLEGIO VICTORIA SCHOOL</t>
  </si>
  <si>
    <t>ANGEL HIGH SCHOOL</t>
  </si>
  <si>
    <t>LUIS DIEGO CHACON MARTINEZ</t>
  </si>
  <si>
    <t>ACADEMIA DE LA TECNOLOGIA MODERNA</t>
  </si>
  <si>
    <t>COLEGIO SAN RAFAEL-ATENAS</t>
  </si>
  <si>
    <t>COLEGIO SAN ENRIQUE DE OSSO</t>
  </si>
  <si>
    <t>SAINT GABRIEL</t>
  </si>
  <si>
    <t>COLEGIO BILINGÜE NUEVA ESPERANZA</t>
  </si>
  <si>
    <t>COLEGIO DEL MUNDO UNIDO COSTA RICA</t>
  </si>
  <si>
    <t>NUEVO MUNDO</t>
  </si>
  <si>
    <t>SAINT NICHOLAS OF FLÜE SCHOOL</t>
  </si>
  <si>
    <t>KAMUK SCHOOL</t>
  </si>
  <si>
    <t>VISTA ATENAS HIGH SCHOOL</t>
  </si>
  <si>
    <t>SAINT ANTHONY HIGH SCHOOL</t>
  </si>
  <si>
    <t>DEPORTIVO SANTO DOMINGO</t>
  </si>
  <si>
    <t>SAINT JOSEPH`S</t>
  </si>
  <si>
    <t>VALLEY FORGE FUTURE</t>
  </si>
  <si>
    <t>SANTA MARIA TECHNICAL SCHOOL</t>
  </si>
  <si>
    <t>EDUCATIONAL CENTER ABC</t>
  </si>
  <si>
    <t>JOHN F. KENNEDY HIGH SCHOOL-SAN VITO</t>
  </si>
  <si>
    <t>COLEGIO SAN CARLOS BORROMEO</t>
  </si>
  <si>
    <t>ISAAC PHILLIPE PRIMARY &amp; HIGH SCHOOL</t>
  </si>
  <si>
    <t>LAS NUBES SCHOOL</t>
  </si>
  <si>
    <t>SUN VALLEY HIGH SCHOOL</t>
  </si>
  <si>
    <t>Biología</t>
  </si>
  <si>
    <t>Química</t>
  </si>
  <si>
    <t>Física</t>
  </si>
  <si>
    <t>Educación Cívica</t>
  </si>
  <si>
    <t>CUADRO 13</t>
  </si>
  <si>
    <t>CUADRO 10</t>
  </si>
  <si>
    <t>10º</t>
  </si>
  <si>
    <t>BILINGÜE BOCA DEL MONTE</t>
  </si>
  <si>
    <t xml:space="preserve">Docentes </t>
  </si>
  <si>
    <t>III Ciclo</t>
  </si>
  <si>
    <t>Educación Diversificada</t>
  </si>
  <si>
    <t>Subdirector</t>
  </si>
  <si>
    <t>CUADRO 6</t>
  </si>
  <si>
    <t>Administrativos Reubicados</t>
  </si>
  <si>
    <t>Técnicos-Docentes Reubicados</t>
  </si>
  <si>
    <t>Docentes Reubicados</t>
  </si>
  <si>
    <t>Docentes Reubicados de Educación Especial</t>
  </si>
  <si>
    <t>7º</t>
  </si>
  <si>
    <t>8º</t>
  </si>
  <si>
    <t>9º</t>
  </si>
  <si>
    <t>11º</t>
  </si>
  <si>
    <t>12º</t>
  </si>
  <si>
    <t>Adelantan una o más asignaturas de:</t>
  </si>
  <si>
    <t>Discapacidad/Condición</t>
  </si>
  <si>
    <t>Cubículos</t>
  </si>
  <si>
    <t>SAINT CLARE</t>
  </si>
  <si>
    <t>EL ESPIRITU SANTO</t>
  </si>
  <si>
    <t>MARIA INMACULADA</t>
  </si>
  <si>
    <t>ADVENTISTA DE LIMON</t>
  </si>
  <si>
    <t>NUESTRA SEÑORA DE LOURDES</t>
  </si>
  <si>
    <t>C.E.I. SAN JORGE</t>
  </si>
  <si>
    <t>CATOLICO SAN AMBROSIO</t>
  </si>
  <si>
    <t>EUPI</t>
  </si>
  <si>
    <t>NUEVA GENERACION "EL COPEY"</t>
  </si>
  <si>
    <t>COLEGIO CEBITT INTERNACIONAL</t>
  </si>
  <si>
    <t>CAMINANTES</t>
  </si>
  <si>
    <t>UNIVERSITARIO PARA NIÑOS Y ADOLESCENTES</t>
  </si>
  <si>
    <t>MONTECARLO</t>
  </si>
  <si>
    <t>TALLER PEDAGOGICO MONTEBELLO</t>
  </si>
  <si>
    <t>EL CARMELO</t>
  </si>
  <si>
    <t>BILINGÜE VIRGEN DEL PILAR</t>
  </si>
  <si>
    <t>ADVENTISTA PASO CANOAS</t>
  </si>
  <si>
    <t>SEMILLAS</t>
  </si>
  <si>
    <t>AMERICANA SAN PATRICIO</t>
  </si>
  <si>
    <t>LIGHTHOUSE INTERNATIONAL SCHOOL</t>
  </si>
  <si>
    <t>VIRGEN DE GUADALUPE</t>
  </si>
  <si>
    <t>VALUES IN ACTION</t>
  </si>
  <si>
    <t>DOLPHINS ACADEMY SCHOOL</t>
  </si>
  <si>
    <t>COSTA RICA INTERNATIONAL ACADEMY</t>
  </si>
  <si>
    <t>GUARARI</t>
  </si>
  <si>
    <t>LOVE AT WORK INTERNATIONAL CHRISTIAN SCHOOL</t>
  </si>
  <si>
    <t>SISTEMA EDUCATIVO CENIT</t>
  </si>
  <si>
    <t>Si requiere más filas, insértelas.</t>
  </si>
  <si>
    <t>GEOVANNY ESQUIVEL ALFARO</t>
  </si>
  <si>
    <t>COLEGIO MARIA AUXILIADORA</t>
  </si>
  <si>
    <t>AMERICAN INTERNACIONAL SCHOOL</t>
  </si>
  <si>
    <t>SANTA INES</t>
  </si>
  <si>
    <t>BERKELEY ACADEMY</t>
  </si>
  <si>
    <t>CENTRO EDUCATIVO BILINGÜE ILE</t>
  </si>
  <si>
    <t>PROFESOR SAUL CARDENAS CUBILLO</t>
  </si>
  <si>
    <t>CONNELL ACADEMY</t>
  </si>
  <si>
    <t>MONSEÑOR VITTORINO GIRARDI STELLIN</t>
  </si>
  <si>
    <t>CENTRO EDUCATIVO YORI</t>
  </si>
  <si>
    <t>DEL MAR ACADEMY</t>
  </si>
  <si>
    <t>CHOROTEGA</t>
  </si>
  <si>
    <t>GRANADILLA SUR</t>
  </si>
  <si>
    <t>Cantidad de 
Secciones</t>
  </si>
  <si>
    <t>Lengua Indígena</t>
  </si>
  <si>
    <t>CUADRO 3</t>
  </si>
  <si>
    <t>CUADRO 8</t>
  </si>
  <si>
    <t>CUADRO 9</t>
  </si>
  <si>
    <t>INSTITUTO EDUCATIVO MODERNO</t>
  </si>
  <si>
    <t>Se comparte el edificio con otra institución?</t>
  </si>
  <si>
    <t>Sala de Robótica</t>
  </si>
  <si>
    <t>KENETH BONILLA CESPEDES</t>
  </si>
  <si>
    <t>MARIA JOSE SIRIAS MATARRITA</t>
  </si>
  <si>
    <t>BRITANICO DE COSTA RICA</t>
  </si>
  <si>
    <t>COUNTRY DAY SCHOOL</t>
  </si>
  <si>
    <t>VALLE AZUL-HORARIO DIFERENCIADO</t>
  </si>
  <si>
    <t>CENTRO INTEGRAL DE EDUCACION PRIVADA</t>
  </si>
  <si>
    <t>ITSKATZU EDUCACION INTEGRAL</t>
  </si>
  <si>
    <t>MARIA MONTSERRAT</t>
  </si>
  <si>
    <t>ARANDU SCHOOL</t>
  </si>
  <si>
    <t>CENTRO EDUCATIVO GEA</t>
  </si>
  <si>
    <t>BILINGUAL MULTIDISCIPLINARY SCHOOL</t>
  </si>
  <si>
    <t>MONTEALTO</t>
  </si>
  <si>
    <t>SANTA CATALINA DE SENA</t>
  </si>
  <si>
    <t>CENTRO EDUCATIVO CARMEN LYRA</t>
  </si>
  <si>
    <t>RESIDENCIA DE LOS ESTUDIANTES MATRICULADOS DURANTE</t>
  </si>
  <si>
    <t>Refugiados</t>
  </si>
  <si>
    <t>Solicitante de Asilo</t>
  </si>
  <si>
    <t>CUADRO 14</t>
  </si>
  <si>
    <t>Repitentes</t>
  </si>
  <si>
    <t>MATRÍCULA INICIAL, REPITENTES Y NÚMERO DE SECCIONES
EN EL CENTRO EDUCATIVO</t>
  </si>
  <si>
    <t>Servicio y
Año que cursa</t>
  </si>
  <si>
    <t>SAN JOSE CENTRAL</t>
  </si>
  <si>
    <t>SAN JOSE OESTE</t>
  </si>
  <si>
    <t>SAN JOSE NORTE</t>
  </si>
  <si>
    <t>GRANDE DE TERRABA</t>
  </si>
  <si>
    <t>SULA</t>
  </si>
  <si>
    <t>lic.ingcarlospascua@mep.go.cr</t>
  </si>
  <si>
    <t>CENTRO EDUCATIVO SAN MARCOS</t>
  </si>
  <si>
    <t>INSTITUTO CIENTIFICO SAN MARCOS</t>
  </si>
  <si>
    <t>CENTRO EDUCATIVO SAN FRANCISCO</t>
  </si>
  <si>
    <t>SAINT JOHN BAPTIST HIGH SCHOOL</t>
  </si>
  <si>
    <t>SISTEMA EDUCATIVO WHITMAN-PINARES-</t>
  </si>
  <si>
    <t>CENTRO EDUCATIVO SAN AGUSTIN</t>
  </si>
  <si>
    <t>COLEGIO HERMOSA HIGH SCHOOL</t>
  </si>
  <si>
    <t>GREDOS SAN DIEGO INTERNATIONAL SCHOOL</t>
  </si>
  <si>
    <t>TREE OF LIFE LEARNING CENTER</t>
  </si>
  <si>
    <t>Aulas o lugar donde se imparten lecciones:</t>
  </si>
  <si>
    <t>Indique si la Institución cuenta con los siguientes servicios:</t>
  </si>
  <si>
    <t>Pupitres (Unipersonales, mesas de pupitre)</t>
  </si>
  <si>
    <t>CUADRO 15</t>
  </si>
  <si>
    <t>Camión Cisterna</t>
  </si>
  <si>
    <t>Hidrante</t>
  </si>
  <si>
    <t>Servicios Sanitarios</t>
  </si>
  <si>
    <t>Para hombres</t>
  </si>
  <si>
    <t>Para mujeres</t>
  </si>
  <si>
    <t>Para ambos sexos</t>
  </si>
  <si>
    <t>Pileta lavamanos (Bebedero)</t>
  </si>
  <si>
    <t>Matriculados
en:</t>
  </si>
  <si>
    <t>Educación
Diversificada</t>
  </si>
  <si>
    <t>Síndrome de Down</t>
  </si>
  <si>
    <t>1/  No incluir Síndrome de Down.</t>
  </si>
  <si>
    <t>TODAS LAS ASIGNATURAS EN CONVOCATORIAS</t>
  </si>
  <si>
    <t>Retraso Mental (Discapacidad Intelectual)</t>
  </si>
  <si>
    <t>Terapia Física (Rehabilitación Física)</t>
  </si>
  <si>
    <t>Terapia Ocupacional (Rehabilitación Ocupacional)</t>
  </si>
  <si>
    <t>Duchas</t>
  </si>
  <si>
    <t>Trastorno del Lenguaje</t>
  </si>
  <si>
    <t>Pérdida Auditiva</t>
  </si>
  <si>
    <t>Mingitorios (Urinarios)</t>
  </si>
  <si>
    <t>El Centro Educativo tiene las adaptaciones necesarias en su infraestructura para que garantice la accesibilidad física de los estudiantes, personal y padres de familia, a todos los servicios ofrecidos, por ejemplo:  área administrativa, biblioteca, comedor, laboratorios?</t>
  </si>
  <si>
    <t>JOHEL QUESADA CAMACHO</t>
  </si>
  <si>
    <t>YORLENI CHAVARRIA RODRIGUEZ</t>
  </si>
  <si>
    <t>COLEGIO MONTERREY CHRISTIAN SCHOOL</t>
  </si>
  <si>
    <t>INSTITUTO CENTROAMERICANO ADVENTISTA</t>
  </si>
  <si>
    <t>SANTA FE PACIFIC</t>
  </si>
  <si>
    <t>CRISTIANO BILINGÜE LA PALABRA DE VIDA</t>
  </si>
  <si>
    <t>BILINGÜE SANTA JOSEFINA</t>
  </si>
  <si>
    <t>COLEGIO CIENTIFICO INTERAMERICANO IHS (CATIE)</t>
  </si>
  <si>
    <t>SISTEMA EDUCATIVO LOS DELFINES</t>
  </si>
  <si>
    <t>CAI NIÑOS Y NIÑAS TRIUNFADORES</t>
  </si>
  <si>
    <t>HORIZONTES (CEDHORI)</t>
  </si>
  <si>
    <t>CRESTON SCHOOL</t>
  </si>
  <si>
    <t>COLEGIO CIENTIFICO INTERAMERICANO SEDE EARTH</t>
  </si>
  <si>
    <t>CENTRO DE APRENDIZAJE EDUCARTE</t>
  </si>
  <si>
    <t>Trastorno del Espectro Autista (TEA)</t>
  </si>
  <si>
    <t>2/  Antes Problemas Emocionales y de Conducta.</t>
  </si>
  <si>
    <t>3/ Antes Problemas de Aprendizaje.</t>
  </si>
  <si>
    <t>4/  Especificar en OBSERVACIONES/COMENTARIOS. Ver ejemplos en la Guía.</t>
  </si>
  <si>
    <t>El Centro Educativo se abastece de agua por:</t>
  </si>
  <si>
    <t>El Agua que consumen proviene de:</t>
  </si>
  <si>
    <t>En el Centro Educativo hay luz eléctrica del:</t>
  </si>
  <si>
    <t>MARCO VINICIO NARANJO SOTO</t>
  </si>
  <si>
    <t>ICS INTERNATIONAL CHRISTIAN SCHOOL</t>
  </si>
  <si>
    <t>PAN AMERICAN SCHOOL</t>
  </si>
  <si>
    <t>SAINT MARY HIGH SCHOOL</t>
  </si>
  <si>
    <t>CIMA DE HORIZONTES</t>
  </si>
  <si>
    <t>ESTUDIANTES EXTRANJEROS, REFUGIADOS Y SOLICITANTES DE ASILO</t>
  </si>
  <si>
    <t>País / Continente</t>
  </si>
  <si>
    <t>Extranjeros
(Nacionalidad)</t>
  </si>
  <si>
    <t>SAN JOSE / SAN JOSE / CARMEN</t>
  </si>
  <si>
    <t>SAN JOSE / SAN JOSE / MERCED</t>
  </si>
  <si>
    <t>SAN JOSE / SAN JOSE / HOSPITAL</t>
  </si>
  <si>
    <t>SAN JOSE / SAN JOSE / CATEDRAL</t>
  </si>
  <si>
    <t>SAN JOSE / SAN JOSE / ZAPOTE</t>
  </si>
  <si>
    <t>SAN JOSE / SAN JOSE / SAN FRANCISCO DE DOS RIOS</t>
  </si>
  <si>
    <t>SAN JOSE / SAN JOSE / URUCA</t>
  </si>
  <si>
    <t>SAN JOSE / SAN JOSE / MATA REDONDA</t>
  </si>
  <si>
    <t>SAN JOSE / SAN JOSE / PAVAS</t>
  </si>
  <si>
    <t>SAN JOSE / SAN JOSE / HATILLO</t>
  </si>
  <si>
    <t>SAN JOSE / SAN JOSE / SAN SEBASTIAN</t>
  </si>
  <si>
    <t>SAN JOSE / ESCAZU / ESCAZU</t>
  </si>
  <si>
    <t>SAN JOSE / ESCAZU / SAN ANTONIO</t>
  </si>
  <si>
    <t>SAN JOSE / ESCAZU / SAN RAFAEL</t>
  </si>
  <si>
    <t>SAN JOSE / DESAMPARADOS / DESAMPARADOS</t>
  </si>
  <si>
    <t>SAN JOSE / DESAMPARADOS / SAN MIGUEL</t>
  </si>
  <si>
    <t>SAN JOSE / DESAMPARADOS / SAN JUAN DE DIOS</t>
  </si>
  <si>
    <t>SAN JOSE / DESAMPARADOS / SAN RAFAEL ARRIBA</t>
  </si>
  <si>
    <t>SAN JOSE / DESAMPARADOS / SAN ANTONIO</t>
  </si>
  <si>
    <t>SAN JOSE / DESAMPARADOS / FRAILES</t>
  </si>
  <si>
    <t>SAN JOSE / DESAMPARADOS / PATARRA</t>
  </si>
  <si>
    <t>SAN JOSE / DESAMPARADOS / SAN CRISTOBAL</t>
  </si>
  <si>
    <t>SAN JOSE / DESAMPARADOS / ROSARIO</t>
  </si>
  <si>
    <t>SAN JOSE / DESAMPARADOS / DAMAS</t>
  </si>
  <si>
    <t>SAN JOSE / DESAMPARADOS / SAN RAFAEL ABAJO</t>
  </si>
  <si>
    <t>SAN JOSE / DESAMPARADOS / GRAVILIAS</t>
  </si>
  <si>
    <t>SAN JOSE / DESAMPARADOS / LOS GUIDO</t>
  </si>
  <si>
    <t>SAN JOSE / PURISCAL / SANTIAGO</t>
  </si>
  <si>
    <t>SAN JOSE / PURISCAL / MERCEDES SUR</t>
  </si>
  <si>
    <t>SAN JOSE / PURISCAL / BARBACOAS</t>
  </si>
  <si>
    <t>SAN JOSE / PURISCAL / GRIFO ALTO</t>
  </si>
  <si>
    <t>SAN JOSE / PURISCAL / SAN RAFAEL</t>
  </si>
  <si>
    <t>SAN JOSE / PURISCAL / DESAMPARADITOS</t>
  </si>
  <si>
    <t>SAN JOSE / PURISCAL / SAN ANTONIO</t>
  </si>
  <si>
    <t>SAN JOSE / PURISCAL / CHIRES</t>
  </si>
  <si>
    <t>SAN JOSE / TARRAZU / SAN MARCOS</t>
  </si>
  <si>
    <t>SAN JOSE / TARRAZU / SAN LORENZO</t>
  </si>
  <si>
    <t>SAN JOSE / TARRAZU / SAN CARLOS</t>
  </si>
  <si>
    <t>SAN JOSE / ASERRI / ASERRI</t>
  </si>
  <si>
    <t>SAN JOSE / ASERRI / TARBACA</t>
  </si>
  <si>
    <t>SAN JOSE / ASERRI / VUELTA DE JORCO</t>
  </si>
  <si>
    <t>SAN JOSE / ASERRI / SAN GABRIEL</t>
  </si>
  <si>
    <t>SAN JOSE / ASERRI / LEGUA</t>
  </si>
  <si>
    <t>SAN JOSE / ASERRI / MONTERREY</t>
  </si>
  <si>
    <t>SAN JOSE / ASERRI / SALITRILLOS</t>
  </si>
  <si>
    <t>SAN JOSE / MORA / COLON</t>
  </si>
  <si>
    <t>SAN JOSE / MORA / GUAYABO</t>
  </si>
  <si>
    <t>SAN JOSE / MORA / TABARCIA</t>
  </si>
  <si>
    <t>SAN JOSE / MORA / PICAGRES</t>
  </si>
  <si>
    <t>SAN JOSE / MORA / JARIS</t>
  </si>
  <si>
    <t>SAN JOSE / MORA / QUITIRRISI</t>
  </si>
  <si>
    <t>SAN JOSE / GOICOECHEA / GUADALUPE</t>
  </si>
  <si>
    <t>SAN JOSE / GOICOECHEA / CALLE BLANCOS</t>
  </si>
  <si>
    <t>SAN JOSE / GOICOECHEA / MATA DE PLATANO</t>
  </si>
  <si>
    <t>SAN JOSE / GOICOECHEA / IPIS</t>
  </si>
  <si>
    <t>SAN JOSE / GOICOECHEA / RANCHO REDONDO</t>
  </si>
  <si>
    <t>SAN JOSE / GOICOECHEA / PURRAL</t>
  </si>
  <si>
    <t>SAN JOSE / SANTA ANA / SANTA ANA</t>
  </si>
  <si>
    <t>SAN JOSE / SANTA ANA / SALITRAL</t>
  </si>
  <si>
    <t>SAN JOSE / SANTA ANA / POZOS</t>
  </si>
  <si>
    <t>SAN JOSE / SANTA ANA / URUCA</t>
  </si>
  <si>
    <t>SAN JOSE / SANTA ANA / PIEDADES</t>
  </si>
  <si>
    <t>SAN JOSE / SANTA ANA / BRASIL</t>
  </si>
  <si>
    <t>SAN JOSE / ALAJUELITA / ALAJUELITA</t>
  </si>
  <si>
    <t>SAN JOSE / ALAJUELITA / SAN JOSECITO</t>
  </si>
  <si>
    <t>SAN JOSE / ALAJUELITA / SAN ANTONIO</t>
  </si>
  <si>
    <t>SAN JOSE / ALAJUELITA / CONCEPCION</t>
  </si>
  <si>
    <t>SAN JOSE / ALAJUELITA / SAN FELIPE</t>
  </si>
  <si>
    <t>SAN JOSE / VASQUEZ DE CORONADO / SAN ISIDRO</t>
  </si>
  <si>
    <t>SAN JOSE / VASQUEZ DE CORONADO / SAN RAFAEL</t>
  </si>
  <si>
    <t>SAN JOSE / VASQUEZ DE CORONADO / DULCE NOMBRE DE JESUS</t>
  </si>
  <si>
    <t>SAN JOSE / VASQUEZ DE CORONADO / PATALILLO</t>
  </si>
  <si>
    <t>SAN JOSE / VASQUEZ DE CORONADO / CASCAJAL</t>
  </si>
  <si>
    <t>SAN JOSE / ACOSTA / SAN IGNACIO</t>
  </si>
  <si>
    <t>SAN JOSE / ACOSTA / GUAITIL</t>
  </si>
  <si>
    <t>SAN JOSE / ACOSTA / PALMICHAL</t>
  </si>
  <si>
    <t>SAN JOSE / ACOSTA / CANGREJAL</t>
  </si>
  <si>
    <t>SAN JOSE / ACOSTA / SABANILLAS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</si>
  <si>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</si>
  <si>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</si>
  <si>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</si>
  <si>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</si>
  <si>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</si>
  <si>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</si>
  <si>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</si>
  <si>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</si>
  <si>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</si>
  <si>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</si>
  <si>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</si>
  <si>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</si>
  <si>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</si>
  <si>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</si>
  <si>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</si>
  <si>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</si>
  <si>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</si>
  <si>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</si>
  <si>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</si>
  <si>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</si>
  <si>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</si>
  <si>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</si>
  <si>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</si>
  <si>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</si>
  <si>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</si>
  <si>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</si>
  <si>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</si>
  <si>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</si>
  <si>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</si>
  <si>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</si>
  <si>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</si>
  <si>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</si>
  <si>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ALAJUELA / ALAJUELA</t>
  </si>
  <si>
    <t>ALAJUELA / ALAJUELA / SAN JOSE</t>
  </si>
  <si>
    <t>ALAJUELA / ALAJUELA / CARRIZAL</t>
  </si>
  <si>
    <t>ALAJUELA / ALAJUELA / SAN ANTONIO</t>
  </si>
  <si>
    <t>ALAJUELA / ALAJUELA / GUACIMA</t>
  </si>
  <si>
    <t>ALAJUELA / ALAJUELA / SAN ISIDRO</t>
  </si>
  <si>
    <t>ALAJUELA / ALAJUELA / SABANILLA</t>
  </si>
  <si>
    <t>ALAJUELA / ALAJUELA / SAN RAFAEL</t>
  </si>
  <si>
    <t>ALAJUELA / ALAJUELA / RIO SEGUNDO</t>
  </si>
  <si>
    <t>ALAJUELA / ALAJUELA / DESAMPARADOS</t>
  </si>
  <si>
    <t>ALAJUELA / ALAJUELA / TURRUCARES</t>
  </si>
  <si>
    <t>ALAJUELA / ALAJUELA / TAMBOR</t>
  </si>
  <si>
    <t>ALAJUELA / ALAJUELA / GARITA</t>
  </si>
  <si>
    <t>ALAJUELA / ALAJUELA / SARAPIQUI</t>
  </si>
  <si>
    <t>ALAJUELA / SAN RAMON / SAN RAMON</t>
  </si>
  <si>
    <t>ALAJUELA / SAN RAMON / SANTIAGO</t>
  </si>
  <si>
    <t>ALAJUELA / SAN RAMON / SAN JUAN</t>
  </si>
  <si>
    <t>ALAJUELA / SAN RAMON / PIEDADES SUR</t>
  </si>
  <si>
    <t>ALAJUELA / SAN RAMON / SAN RAFAEL</t>
  </si>
  <si>
    <t>ALAJUELA / SAN RAMON / SAN ISIDRO</t>
  </si>
  <si>
    <t>ALAJUELA / SAN RAMON / ANGELES</t>
  </si>
  <si>
    <t>ALAJUELA / SAN RAMON / ALFARO</t>
  </si>
  <si>
    <t>ALAJUELA / SAN RAMON / VOLIO</t>
  </si>
  <si>
    <t>ALAJUELA / SAN RAMON / CONCEPCION</t>
  </si>
  <si>
    <t>ALAJUELA / SAN RAMON / ZAPOTAL</t>
  </si>
  <si>
    <t>ALAJUELA / SAN RAMON / SAN LORENZO</t>
  </si>
  <si>
    <t>ALAJUELA / GRECIA / GRECIA</t>
  </si>
  <si>
    <t>ALAJUELA / GRECIA / SAN ISIDRO</t>
  </si>
  <si>
    <t>ALAJUELA / GRECIA / SAN JOSE</t>
  </si>
  <si>
    <t>ALAJUELA / GRECIA / SAN ROQUE</t>
  </si>
  <si>
    <t>ALAJUELA / GRECIA / TACARES</t>
  </si>
  <si>
    <t>ALAJUELA / GRECIA / PUENTE DE PIEDRA</t>
  </si>
  <si>
    <t>ALAJUELA / GRECIA / BOLIVAR</t>
  </si>
  <si>
    <t>ALAJUELA / SAN MATEO / SAN MATEO</t>
  </si>
  <si>
    <t>ALAJUELA / SAN MATEO / DESMONTE</t>
  </si>
  <si>
    <t>ALAJUELA / SAN MATEO / JESUS MARIA</t>
  </si>
  <si>
    <t>ALAJUELA / SAN MATEO / LABRADOR</t>
  </si>
  <si>
    <t>ALAJUELA / ATENAS / ATENAS</t>
  </si>
  <si>
    <t>ALAJUELA / ATENAS / JESUS</t>
  </si>
  <si>
    <t>ALAJUELA / ATENAS / MERCEDES</t>
  </si>
  <si>
    <t>ALAJUELA / ATENAS / SAN ISIDRO</t>
  </si>
  <si>
    <t>ALAJUELA / ATENAS / CONCEPCION</t>
  </si>
  <si>
    <t>ALAJUELA / ATENAS / SAN JOSE</t>
  </si>
  <si>
    <t>ALAJUELA / ATENAS / SANTA EULALIA</t>
  </si>
  <si>
    <t>ALAJUELA / ATENAS / ESCOBAL</t>
  </si>
  <si>
    <t>ALAJUELA / NARANJO / NARANJO</t>
  </si>
  <si>
    <t>ALAJUELA / NARANJO / SAN MIGUEL</t>
  </si>
  <si>
    <t>ALAJUELA / NARANJO / SAN JOSE</t>
  </si>
  <si>
    <t>ALAJUELA / NARANJO / CIRRI SUR</t>
  </si>
  <si>
    <t>ALAJUELA / NARANJO / SAN JERONIMO</t>
  </si>
  <si>
    <t>ALAJUELA / NARANJO / SAN JUAN</t>
  </si>
  <si>
    <t>ALAJUELA / NARANJO / PALMITOS</t>
  </si>
  <si>
    <t>ALAJUELA / PALMARES / PALMARES</t>
  </si>
  <si>
    <t>ALAJUELA / PALMARES / ZARAGOZA</t>
  </si>
  <si>
    <t>ALAJUELA / PALMARES / BUENOS AIRES</t>
  </si>
  <si>
    <t>ALAJUELA / PALMARES / SANTIAGO</t>
  </si>
  <si>
    <t>ALAJUELA / PALMARES / CANDELARIA</t>
  </si>
  <si>
    <t>ALAJUELA / PALMARES / ESQUIPULAS</t>
  </si>
  <si>
    <t>ALAJUELA / POAS / SAN PEDRO</t>
  </si>
  <si>
    <t>ALAJUELA / POAS / SAN JUAN</t>
  </si>
  <si>
    <t>ALAJUELA / POAS / SAN RAFAEL</t>
  </si>
  <si>
    <t>ALAJUELA / POAS / CARRILLOS</t>
  </si>
  <si>
    <t>ALAJUELA / OROTINA / OROTINA</t>
  </si>
  <si>
    <t>ALAJUELA / OROTINA / COYOLAR</t>
  </si>
  <si>
    <t>ALAJUELA / SAN CARLOS / QUESADA</t>
  </si>
  <si>
    <t>ALAJUELA / SAN CARLOS / FLORENCIA</t>
  </si>
  <si>
    <t>ALAJUELA / SAN CARLOS / BUENAVISTA</t>
  </si>
  <si>
    <t>ALAJUELA / SAN CARLOS / VENECIA</t>
  </si>
  <si>
    <t>ALAJUELA / SAN CARLOS / PITAL</t>
  </si>
  <si>
    <t>ALAJUELA / SAN CARLOS / VENADO</t>
  </si>
  <si>
    <t>ALAJUELA / SAN CARLOS / CUTRIS</t>
  </si>
  <si>
    <t>ALAJUELA / SAN CARLOS / MONTERREY</t>
  </si>
  <si>
    <t>ALAJUELA / SAN CARLOS / POCOSOL</t>
  </si>
  <si>
    <t>ALAJUELA / ZARCERO / ZARCERO</t>
  </si>
  <si>
    <t>ALAJUELA / ZARCERO / LAGUNA</t>
  </si>
  <si>
    <t>ALAJUELA / ZARCERO / GUADALUPE</t>
  </si>
  <si>
    <t>ALAJUELA / ZARCERO / PALMIRA</t>
  </si>
  <si>
    <t>ALAJUELA / ZARCERO / ZAPOTE</t>
  </si>
  <si>
    <t>ALAJUELA / ZARCERO / BRISAS</t>
  </si>
  <si>
    <t>ALAJUELA / SARCHI / SARCHI NORTE</t>
  </si>
  <si>
    <t>ALAJUELA / SARCHI / SARCHI SUR</t>
  </si>
  <si>
    <t>ALAJUELA / SARCHI / TORO AMARILLO</t>
  </si>
  <si>
    <t>ALAJUELA / SARCHI / SAN PEDRO</t>
  </si>
  <si>
    <t>ALAJUELA / SARCHI / RODRIGUEZ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</si>
  <si>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</si>
  <si>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</si>
  <si>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</si>
  <si>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</si>
  <si>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</si>
  <si>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</si>
  <si>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</si>
  <si>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</si>
  <si>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</si>
  <si>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</si>
  <si>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</si>
  <si>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</si>
  <si>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</si>
  <si>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</si>
  <si>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</si>
  <si>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</si>
  <si>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</si>
  <si>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</si>
  <si>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CARTAGO / CARTAGO / ORIENTAL</t>
  </si>
  <si>
    <t>CARTAGO / CARTAGO / OCCIDENTAL</t>
  </si>
  <si>
    <t>CARTAGO / CARTAGO / CARMEN</t>
  </si>
  <si>
    <t>CARTAGO / CARTAGO / SAN NICOLAS</t>
  </si>
  <si>
    <t>CARTAGO / CARTAGO / CORRALILLO</t>
  </si>
  <si>
    <t>CARTAGO / CARTAGO / TIERRA BLANCA</t>
  </si>
  <si>
    <t>CARTAGO / CARTAGO / LLANO GRANDE</t>
  </si>
  <si>
    <t>CARTAGO / CARTAGO / QUEBRADILLA</t>
  </si>
  <si>
    <t>CARTAGO / PARAISO / PARAISO</t>
  </si>
  <si>
    <t>CARTAGO / PARAISO / SANTIAGO</t>
  </si>
  <si>
    <t>CARTAGO / PARAISO / OROSI</t>
  </si>
  <si>
    <t>CARTAGO / PARAISO / CACHI</t>
  </si>
  <si>
    <t>CARTAGO / PARAISO / LLANOS DE SANTA LUCIA</t>
  </si>
  <si>
    <t>CARTAGO / LA UNION / TRES RIOS</t>
  </si>
  <si>
    <t>CARTAGO / LA UNION / SAN DIEGO</t>
  </si>
  <si>
    <t>CARTAGO / LA UNION / SAN JUAN</t>
  </si>
  <si>
    <t>CARTAGO / LA UNION / SAN RAFAEL</t>
  </si>
  <si>
    <t>CARTAGO / LA UNION / CONCEPCION</t>
  </si>
  <si>
    <t>CARTAGO / LA UNION / SAN RAMON</t>
  </si>
  <si>
    <t>CARTAGO / LA UNION / RIO AZUL</t>
  </si>
  <si>
    <t>CARTAGO / JIMENEZ / JUAN VIÑAS</t>
  </si>
  <si>
    <t>CARTAGO / JIMENEZ / TUCURRIQUE</t>
  </si>
  <si>
    <t>CARTAGO / JIMENEZ / PEJIBAYE</t>
  </si>
  <si>
    <t>CARTAGO / TURRIALBA / TURRIALBA</t>
  </si>
  <si>
    <t>CARTAGO / TURRIALBA / LA SUIZA</t>
  </si>
  <si>
    <t>CARTAGO / TURRIALBA / PERALTA</t>
  </si>
  <si>
    <t>CARTAGO / TURRIALBA / SANTA CRUZ</t>
  </si>
  <si>
    <t>CARTAGO / TURRIALBA / SANTA TERESITA</t>
  </si>
  <si>
    <t>CARTAGO / TURRIALBA / PAVONES</t>
  </si>
  <si>
    <t>CARTAGO / TURRIALBA / TUIS</t>
  </si>
  <si>
    <t>CARTAGO / TURRIALBA / TAYUTIC</t>
  </si>
  <si>
    <t>CARTAGO / TURRIALBA / SANTA ROSA</t>
  </si>
  <si>
    <t>CARTAGO / TURRIALBA / TRES EQUIS</t>
  </si>
  <si>
    <t>CARTAGO / TURRIALBA / LA ISABEL</t>
  </si>
  <si>
    <t>CARTAGO / ALVARADO / PACAYAS</t>
  </si>
  <si>
    <t>CARTAGO / ALVARADO / CERVANTES</t>
  </si>
  <si>
    <t>CARTAGO / ALVARADO / CAPELLADES</t>
  </si>
  <si>
    <t>CARTAGO / OREAMUNO / SAN RAFAEL</t>
  </si>
  <si>
    <t>CARTAGO / OREAMUNO / COT</t>
  </si>
  <si>
    <t>CARTAGO / OREAMUNO / POTRERO CERRADO</t>
  </si>
  <si>
    <t>CARTAGO / OREAMUNO / CIPRESES</t>
  </si>
  <si>
    <t>CARTAGO / OREAMUNO / SANTA ROSA</t>
  </si>
  <si>
    <t>CARTAGO / EL GUARCO / SAN ISIDRO</t>
  </si>
  <si>
    <t>CARTAGO / EL GUARCO / TOBOSI</t>
  </si>
  <si>
    <t>CARTAGO / EL GUARCO / PATIO DE AGUA</t>
  </si>
  <si>
    <t>HEREDIA / HEREDIA / HEREDIA</t>
  </si>
  <si>
    <t>HEREDIA / HEREDIA / MERCEDES</t>
  </si>
  <si>
    <t>HEREDIA / HEREDIA / SAN FRANCISCO</t>
  </si>
  <si>
    <t>HEREDIA / HEREDIA / ULLOA</t>
  </si>
  <si>
    <t>HEREDIA / HEREDIA / VARABLANCA</t>
  </si>
  <si>
    <t>HEREDIA / BARVA / BARVA</t>
  </si>
  <si>
    <t>HEREDIA / BARVA / SAN PEDRO</t>
  </si>
  <si>
    <t>HEREDIA / BARVA / SAN PABLO</t>
  </si>
  <si>
    <t>HEREDIA / BARVA / SAN ROQUE</t>
  </si>
  <si>
    <t>HEREDIA / BARVA / SANTA LUCIA</t>
  </si>
  <si>
    <t>HEREDIA / BARVA / SAN JOSE DE LA MONTAÑA</t>
  </si>
  <si>
    <t>HEREDIA / SANTO DOMINGO / SANTO DOMINGO</t>
  </si>
  <si>
    <t>HEREDIA / SANTO DOMINGO / SAN VICENTE</t>
  </si>
  <si>
    <t>HEREDIA / SANTO DOMINGO / SAN MIGUEL</t>
  </si>
  <si>
    <t>HEREDIA / SANTO DOMINGO / PARACITO</t>
  </si>
  <si>
    <t>HEREDIA / SANTO DOMINGO / SANTO TOMAS</t>
  </si>
  <si>
    <t>HEREDIA / SANTO DOMINGO / SANTA ROSA</t>
  </si>
  <si>
    <t>HEREDIA / SANTO DOMINGO / TURES</t>
  </si>
  <si>
    <t>HEREDIA / SANTO DOMINGO / PARA</t>
  </si>
  <si>
    <t>HEREDIA / SANTA BARBARA / SANTA BARBARA</t>
  </si>
  <si>
    <t>HEREDIA / SANTA BARBARA / SAN PEDRO</t>
  </si>
  <si>
    <t>HEREDIA / SANTA BARBARA / SAN JUAN</t>
  </si>
  <si>
    <t>HEREDIA / SANTA BARBARA / JESUS</t>
  </si>
  <si>
    <t>HEREDIA / SANTA BARBARA / SANTO DOMINGO</t>
  </si>
  <si>
    <t>HEREDIA / SANTA BARBARA / PURABA</t>
  </si>
  <si>
    <t>HEREDIA / SAN RAFAEL / SAN RAFAEL</t>
  </si>
  <si>
    <t>HEREDIA / SAN RAFAEL / SAN JOSECITO</t>
  </si>
  <si>
    <t>HEREDIA / SAN RAFAEL / SANTIAGO</t>
  </si>
  <si>
    <t>HEREDIA / SAN RAFAEL / CONCEPCION</t>
  </si>
  <si>
    <t>HEREDIA / SAN ISIDRO / SAN ISIDRO</t>
  </si>
  <si>
    <t>HEREDIA / SAN ISIDRO / SAN JOSE</t>
  </si>
  <si>
    <t>HEREDIA / SAN ISIDRO / CONCEPCION</t>
  </si>
  <si>
    <t>HEREDIA / SAN ISIDRO / SAN FRANCISCO</t>
  </si>
  <si>
    <t>HEREDIA / BELEN / SAN ANTONIO</t>
  </si>
  <si>
    <t>HEREDIA / BELEN / ASUNCION</t>
  </si>
  <si>
    <t>HEREDIA / FLORES / SAN JOAQUIN</t>
  </si>
  <si>
    <t>HEREDIA / FLORES / BARRANTES</t>
  </si>
  <si>
    <t>HEREDIA / FLORES / LLORENTE</t>
  </si>
  <si>
    <t>HEREDIA / SAN PABLO / SAN PABLO</t>
  </si>
  <si>
    <t>HEREDIA / SARAPIQUI / PUERTO VIEJO</t>
  </si>
  <si>
    <t>HEREDIA / SARAPIQUI / LA VIRGEN</t>
  </si>
  <si>
    <t>HEREDIA / SARAPIQUI / LLANURAS DEL GASPAR</t>
  </si>
  <si>
    <t>HEREDIA / SARAPIQUI / CUREÑA</t>
  </si>
  <si>
    <t>GUANACASTE / LIBERIA / LIBERIA</t>
  </si>
  <si>
    <t>GUANACASTE / LIBERIA / CAÑAS DULCES</t>
  </si>
  <si>
    <t>GUANACASTE / LIBERIA / MAYORGA</t>
  </si>
  <si>
    <t>GUANACASTE / LIBERIA / NACASCOLO</t>
  </si>
  <si>
    <t>GUANACASTE / LIBERIA / CURUBANDE</t>
  </si>
  <si>
    <t>GUANACASTE / NICOYA / NICOYA</t>
  </si>
  <si>
    <t>GUANACASTE / NICOYA / MANSION</t>
  </si>
  <si>
    <t>GUANACASTE / NICOYA / SAN ANTONIO</t>
  </si>
  <si>
    <t>GUANACASTE / NICOYA / SAMARA</t>
  </si>
  <si>
    <t>GUANACASTE / NICOYA / NOSARA</t>
  </si>
  <si>
    <t>GUANACASTE / NICOYA / BELEN DE NOSARITA</t>
  </si>
  <si>
    <t>GUANACASTE / SANTA CRUZ / SANTA CRUZ</t>
  </si>
  <si>
    <t>GUANACASTE / SANTA CRUZ / BOLSON</t>
  </si>
  <si>
    <t>GUANACASTE / SANTA CRUZ / VEINTISIETE DE ABRIL</t>
  </si>
  <si>
    <t>GUANACASTE / SANTA CRUZ / TEMPATE</t>
  </si>
  <si>
    <t>GUANACASTE / SANTA CRUZ / CARTAGENA</t>
  </si>
  <si>
    <t>GUANACASTE / SANTA CRUZ / DIRIA</t>
  </si>
  <si>
    <t>GUANACASTE / SANTA CRUZ / CABO VELAS</t>
  </si>
  <si>
    <t>GUANACASTE / SANTA CRUZ / TAMARINDO</t>
  </si>
  <si>
    <t>GUANACASTE / BAGACES / BAGACES</t>
  </si>
  <si>
    <t>GUANACASTE / BAGACES / MOGOTE</t>
  </si>
  <si>
    <t>GUANACASTE / BAGACES / RIO NARANJO</t>
  </si>
  <si>
    <t>GUANACASTE / CARRILLO / FILADELFIA</t>
  </si>
  <si>
    <t>GUANACASTE / CARRILLO / PALMIRA</t>
  </si>
  <si>
    <t>GUANACASTE / CARRILLO / SARDINAL</t>
  </si>
  <si>
    <t>GUANACASTE / CARRILLO / BELEN</t>
  </si>
  <si>
    <t>GUANACASTE / CAÑAS / CAÑAS</t>
  </si>
  <si>
    <t>GUANACASTE / CAÑAS / PALMIRA</t>
  </si>
  <si>
    <t>GUANACASTE / CAÑAS / SAN MIGUEL</t>
  </si>
  <si>
    <t>GUANACASTE / CAÑAS / BEBEDERO</t>
  </si>
  <si>
    <t>GUANACASTE / CAÑAS / POROZAL</t>
  </si>
  <si>
    <t>GUANACASTE / ABANGARES / SIERRA</t>
  </si>
  <si>
    <t>GUANACASTE / ABANGARES / SAN JUAN</t>
  </si>
  <si>
    <t>GUANACASTE / ABANGARES / COLORADO</t>
  </si>
  <si>
    <t>GUANACASTE / TILARAN / TILARAN</t>
  </si>
  <si>
    <t>GUANACASTE / TILARAN / TRONADORA</t>
  </si>
  <si>
    <t>GUANACASTE / TILARAN / SANTA ROSA</t>
  </si>
  <si>
    <t>GUANACASTE / TILARAN / LIBANO</t>
  </si>
  <si>
    <t>GUANACASTE / TILARAN / ARENAL</t>
  </si>
  <si>
    <t>GUANACASTE / TILARAN / CABECERAS</t>
  </si>
  <si>
    <t>GUANACASTE / NANDAYURE / CARMONA</t>
  </si>
  <si>
    <t>GUANACASTE / NANDAYURE / SANTA RITA</t>
  </si>
  <si>
    <t>GUANACASTE / NANDAYURE / ZAPOTAL</t>
  </si>
  <si>
    <t>GUANACASTE / NANDAYURE / SAN PABLO</t>
  </si>
  <si>
    <t>GUANACASTE / NANDAYURE / PORVENIR</t>
  </si>
  <si>
    <t>GUANACASTE / NANDAYURE / BEJUCO</t>
  </si>
  <si>
    <t>GUANACASTE / LA CRUZ / LA CRUZ</t>
  </si>
  <si>
    <t>GUANACASTE / LA CRUZ / SANTA CECILIA</t>
  </si>
  <si>
    <t>GUANACASTE / LA CRUZ / SANTA ELENA</t>
  </si>
  <si>
    <t>GUANACASTE / HOJANCHA / HOJANCHA</t>
  </si>
  <si>
    <t>GUANACASTE / HOJANCHA / MONTE ROMO</t>
  </si>
  <si>
    <t>GUANACASTE / HOJANCHA / HUACAS</t>
  </si>
  <si>
    <t>GUANACASTE / HOJANCHA / MATAMBU</t>
  </si>
  <si>
    <t>PUNTARENAS / PUNTARENAS / PUNTARENAS</t>
  </si>
  <si>
    <t>PUNTARENAS / PUNTARENAS / PITAHAYA</t>
  </si>
  <si>
    <t>PUNTARENAS / PUNTARENAS / CHOMES</t>
  </si>
  <si>
    <t>PUNTARENAS / PUNTARENAS / LEPANTO</t>
  </si>
  <si>
    <t>PUNTARENAS / PUNTARENAS / PAQUERA</t>
  </si>
  <si>
    <t>PUNTARENAS / PUNTARENAS / MANZANILLO</t>
  </si>
  <si>
    <t>PUNTARENAS / PUNTARENAS / GUACIMAL</t>
  </si>
  <si>
    <t>PUNTARENAS / PUNTARENAS / BARRANCA</t>
  </si>
  <si>
    <t>PUNTARENAS / PUNTARENAS / ISLA DEL COCO</t>
  </si>
  <si>
    <t>PUNTARENAS / PUNTARENAS / COBANO</t>
  </si>
  <si>
    <t>PUNTARENAS / PUNTARENAS / CHACARITA</t>
  </si>
  <si>
    <t>PUNTARENAS / PUNTARENAS / CHIRA</t>
  </si>
  <si>
    <t>PUNTARENAS / PUNTARENAS / ACAPULCO</t>
  </si>
  <si>
    <t>PUNTARENAS / PUNTARENAS / EL ROBLE</t>
  </si>
  <si>
    <t>PUNTARENAS / PUNTARENAS / ARANCIBIA</t>
  </si>
  <si>
    <t>PUNTARENAS / ESPARZA / ESPIRITU SANTO</t>
  </si>
  <si>
    <t>PUNTARENAS / ESPARZA / SAN JUAN GRANDE</t>
  </si>
  <si>
    <t>PUNTARENAS / ESPARZA / MACACONA</t>
  </si>
  <si>
    <t>PUNTARENAS / ESPARZA / SAN RAFAEL</t>
  </si>
  <si>
    <t>PUNTARENAS / ESPARZA / SAN JERONIMO</t>
  </si>
  <si>
    <t>PUNTARENAS / ESPARZA / CALDERA</t>
  </si>
  <si>
    <t>PUNTARENAS / BUENOS AIRES / BUENOS AIRES</t>
  </si>
  <si>
    <t>PUNTARENAS / BUENOS AIRES / VOLCAN</t>
  </si>
  <si>
    <t>PUNTARENAS / BUENOS AIRES / POTRERO GRANDE</t>
  </si>
  <si>
    <t>PUNTARENAS / BUENOS AIRES / BORUCA</t>
  </si>
  <si>
    <t>PUNTARENAS / BUENOS AIRES / PILAS</t>
  </si>
  <si>
    <t>PUNTARENAS / BUENOS AIRES / COLINAS</t>
  </si>
  <si>
    <t>PUNTARENAS / BUENOS AIRES / CHANGUENA</t>
  </si>
  <si>
    <t>PUNTARENAS / BUENOS AIRES / BIOLLEY</t>
  </si>
  <si>
    <t>PUNTARENAS / BUENOS AIRES / BRUNKA</t>
  </si>
  <si>
    <t>PUNTARENAS / MONTES DE ORO / MIRAMAR</t>
  </si>
  <si>
    <t>PUNTARENAS / MONTES DE ORO / SAN ISIDRO</t>
  </si>
  <si>
    <t>PUNTARENAS / OSA / PUERTO CORTES</t>
  </si>
  <si>
    <t>PUNTARENAS / OSA / PALMAR</t>
  </si>
  <si>
    <t>PUNTARENAS / OSA / SIERPE</t>
  </si>
  <si>
    <t>PUNTARENAS / OSA / BAHIA BALLENA</t>
  </si>
  <si>
    <t>PUNTARENAS / OSA / PIEDRAS BLANCAS</t>
  </si>
  <si>
    <t>PUNTARENAS / OSA / BAHIA DRAKE</t>
  </si>
  <si>
    <t>PUNTARENAS / GOLFITO / GOLFITO</t>
  </si>
  <si>
    <t>PUNTARENAS / GOLFITO / GUAYCARA</t>
  </si>
  <si>
    <t>PUNTARENAS / GOLFITO / PAVON</t>
  </si>
  <si>
    <t>PUNTARENAS / COTO BRUS / SAN VITO</t>
  </si>
  <si>
    <t>PUNTARENAS / COTO BRUS / SABALITO</t>
  </si>
  <si>
    <t>PUNTARENAS / COTO BRUS / LIMONCITO</t>
  </si>
  <si>
    <t>PUNTARENAS / COTO BRUS / PITTIER</t>
  </si>
  <si>
    <t>PUNTARENAS / PARRITA / PARRITA</t>
  </si>
  <si>
    <t>PUNTARENAS / CORREDORES / CORREDOR</t>
  </si>
  <si>
    <t>PUNTARENAS / CORREDORES / LA CUESTA</t>
  </si>
  <si>
    <t>PUNTARENAS / CORREDORES / CANOAS</t>
  </si>
  <si>
    <t>PUNTARENAS / CORREDORES / LAUREL</t>
  </si>
  <si>
    <t>PUNTARENAS / GARABITO / JACO</t>
  </si>
  <si>
    <t>PUNTARENAS / GARABITO / TARCOLES</t>
  </si>
  <si>
    <t>LIMON / LIMON / LIMON</t>
  </si>
  <si>
    <t>LIMON / LIMON / VALLE LA ESTRELLA</t>
  </si>
  <si>
    <t>LIMON / LIMON / RIO BLANCO</t>
  </si>
  <si>
    <t>LIMON / LIMON / MATAMA</t>
  </si>
  <si>
    <t>LIMON / POCOCI / GUAPILES</t>
  </si>
  <si>
    <t>LIMON / POCOCI / JIMENEZ</t>
  </si>
  <si>
    <t>LIMON / POCOCI / ROXANA</t>
  </si>
  <si>
    <t>LIMON / POCOCI / CARIARI</t>
  </si>
  <si>
    <t>LIMON / POCOCI / COLORADO</t>
  </si>
  <si>
    <t>LIMON / SIQUIRRES / SIQUIRRES</t>
  </si>
  <si>
    <t>LIMON / SIQUIRRES / PACUARITO</t>
  </si>
  <si>
    <t>LIMON / SIQUIRRES / FLORIDA</t>
  </si>
  <si>
    <t>LIMON / SIQUIRRES / GERMANIA</t>
  </si>
  <si>
    <t>LIMON / SIQUIRRES / ALEGRIA</t>
  </si>
  <si>
    <t>LIMON / SIQUIRRES / REVENTAZON</t>
  </si>
  <si>
    <t>LIMON / TALAMANCA / BRATSI</t>
  </si>
  <si>
    <t>LIMON / TALAMANCA / SIXAOLA</t>
  </si>
  <si>
    <t>LIMON / TALAMANCA / CAHUITA</t>
  </si>
  <si>
    <t>LIMON / TALAMANCA / TELIRE</t>
  </si>
  <si>
    <t>LIMON / MATINA / MATINA</t>
  </si>
  <si>
    <t>LIMON / MATINA / BATAN</t>
  </si>
  <si>
    <t>LIMON / MATINA / CARRANDI</t>
  </si>
  <si>
    <t>LIMON / GUACIMO / GUACIMO</t>
  </si>
  <si>
    <t>LIMON / GUACIMO / MERCEDES</t>
  </si>
  <si>
    <t>LIMON / GUACIMO / POCORA</t>
  </si>
  <si>
    <t>LIMON / GUACIMO / RIO JIMENEZ</t>
  </si>
  <si>
    <t>LIMON / GUACIMO / DUACARI</t>
  </si>
  <si>
    <t>SAINT JUDE SCHOOL</t>
  </si>
  <si>
    <t>INSTITUTO DR. JAIM WEIZMAN</t>
  </si>
  <si>
    <t>COLEGIO LA SALLE</t>
  </si>
  <si>
    <t>COLEGIO HUMBOLDT</t>
  </si>
  <si>
    <t>COLEGIO BILINGÜE SAN FRANCISCO DE ASIS</t>
  </si>
  <si>
    <t>COLEGIO BILINGÜE DEL VALLE</t>
  </si>
  <si>
    <t>COLEGIO BILINGÜE LA SABANA</t>
  </si>
  <si>
    <t>SANTA SOFIA COLEGIO BILINGÜE</t>
  </si>
  <si>
    <t>INTERNATIONAL ROYAL SCHOOL</t>
  </si>
  <si>
    <t>COLEGIO BENJAMIN FRANKLIN</t>
  </si>
  <si>
    <t>SAINT EDWARD SCHOOL</t>
  </si>
  <si>
    <t>SAINT JOSSELIN DAY SCHOOL AND COLLEGE</t>
  </si>
  <si>
    <t>COLEGIO BILINGÜE CIUDAD BLANCA</t>
  </si>
  <si>
    <t>INSTITUTO PEDAGOGICO SAGRADA FAMILIA</t>
  </si>
  <si>
    <t>FRANZ LISZT SCHOOL</t>
  </si>
  <si>
    <t>CENTRO DE INCLUSION EDUCATIVA CIENAK</t>
  </si>
  <si>
    <t>LA ASUNCION</t>
  </si>
  <si>
    <t>CENTRO EDUCATIVO NARANJO BILINGÜE</t>
  </si>
  <si>
    <t>MONTELIMAR</t>
  </si>
  <si>
    <t>COSTA BALLENA</t>
  </si>
  <si>
    <t>Ubicacion1</t>
  </si>
  <si>
    <t>CONCEPCION</t>
  </si>
  <si>
    <t>SEP INTERNATIONAL SCHOOL</t>
  </si>
  <si>
    <t>ECOTURISTICO DEL PACIFICO</t>
  </si>
  <si>
    <t>COLEGIO BILINGÜE SONNY S.A. CBC</t>
  </si>
  <si>
    <t>GOLDEN VALLEY SCHOOL-HEREDIA-</t>
  </si>
  <si>
    <t>SIBÖ FORMACION INTEGRAL</t>
  </si>
  <si>
    <t>COMPLEJO EDUCATIVO SANTA LUCIA</t>
  </si>
  <si>
    <t>LIMON</t>
  </si>
  <si>
    <t>ZONA NORTE-NORTE</t>
  </si>
  <si>
    <t>JUAN CARLOS BRENES ESQUIVEL</t>
  </si>
  <si>
    <t>HEYNER PEREIRA CHAVES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</si>
  <si>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</si>
  <si>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</si>
  <si>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</si>
  <si>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</si>
  <si>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</si>
  <si>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</si>
  <si>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</si>
  <si>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</si>
  <si>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</si>
  <si>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</si>
  <si>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</si>
  <si>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</si>
  <si>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</si>
  <si>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</si>
  <si>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</si>
  <si>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</si>
  <si>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</si>
  <si>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</si>
  <si>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</si>
  <si>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</si>
  <si>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</si>
  <si>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</si>
  <si>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</si>
  <si>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</si>
  <si>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</si>
  <si>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</si>
  <si>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</si>
  <si>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</si>
  <si>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</si>
  <si>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</si>
  <si>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</si>
  <si>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</si>
  <si>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</si>
  <si>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</si>
  <si>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</si>
  <si>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</si>
  <si>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</si>
  <si>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</si>
  <si>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</si>
  <si>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</si>
  <si>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</si>
  <si>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</si>
  <si>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</si>
  <si>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</si>
  <si>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</si>
  <si>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</si>
  <si>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</si>
  <si>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</si>
  <si>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</si>
  <si>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01124</t>
  </si>
  <si>
    <t>PUBLICA</t>
  </si>
  <si>
    <t>GRETHEL AVILA VARGAS</t>
  </si>
  <si>
    <t>CESAR PIMENTEL BATISTA</t>
  </si>
  <si>
    <t>HENRY NAVARRO ZUÑIGA</t>
  </si>
  <si>
    <t>COLEGIO SAN BENEDICTO</t>
  </si>
  <si>
    <t>LIVING HOPE</t>
  </si>
  <si>
    <t>CEDIC HIGH SCHOOL</t>
  </si>
  <si>
    <t>COMPLEJO EDUCATIVO SANANGEL</t>
  </si>
  <si>
    <t>RAYO DE LUZ DEL SUR S.A.</t>
  </si>
  <si>
    <t>GREEN HOUSE SCHOOL</t>
  </si>
  <si>
    <t>CENTRO EDUCATIVO JOURNEY SCHOOL OF COSTA RICA</t>
  </si>
  <si>
    <t>LAS LOMAS</t>
  </si>
  <si>
    <t>MUNDO DA CRIANÇA</t>
  </si>
  <si>
    <t>ADVENTISTA DE MONTEVERDE</t>
  </si>
  <si>
    <t>MOVIMIENTO EDUCATIVO TAMARINDO</t>
  </si>
  <si>
    <t>Adaptaciones</t>
  </si>
  <si>
    <t>No aplica</t>
  </si>
  <si>
    <t>Servicios</t>
  </si>
  <si>
    <t>Servicio de Biblioteca</t>
  </si>
  <si>
    <t>Planes de Gestión de Riesgos</t>
  </si>
  <si>
    <t>Comité para la Gestión del Riesgo</t>
  </si>
  <si>
    <t>Servicio de Internet</t>
  </si>
  <si>
    <t>Página WEB</t>
  </si>
  <si>
    <t>Sala de Lactancia</t>
  </si>
  <si>
    <t>Cuenta la institución con Sala(s) para lactancia?</t>
  </si>
  <si>
    <t>Tiene Sala de Lactancia</t>
  </si>
  <si>
    <t>3.1</t>
  </si>
  <si>
    <t>¿La sala de lactancia cuenta con las condiciones establecidas en el artículo 4*?</t>
  </si>
  <si>
    <t>No tiene Sala de Lactancia</t>
  </si>
  <si>
    <t>3.2</t>
  </si>
  <si>
    <t>Falta de presupuesto</t>
  </si>
  <si>
    <t>Falta de infraestructura</t>
  </si>
  <si>
    <t>No es necesario por la cantidad de mujeres que asisten a la institución</t>
  </si>
  <si>
    <t>Desconocimiento de la normativa jurídica **</t>
  </si>
  <si>
    <t>Se abastece de agua por</t>
  </si>
  <si>
    <t>Tubería dentro del Centro Educativo</t>
  </si>
  <si>
    <t>Tubería fuera del Centro Educativo, pero dentro del lote o edificio</t>
  </si>
  <si>
    <t>Tubería fuera del lote o edificio</t>
  </si>
  <si>
    <t>No tiene por tubería</t>
  </si>
  <si>
    <t>El Agua proviene de</t>
  </si>
  <si>
    <t>Acueducto Rural o Comunal (ASADAS o CAAR)</t>
  </si>
  <si>
    <t>Acueducto Municipal</t>
  </si>
  <si>
    <t>Acueducto A y A</t>
  </si>
  <si>
    <t>Acueducto de una Empresa o Cooperativa</t>
  </si>
  <si>
    <t>Pozo con tanque elevado</t>
  </si>
  <si>
    <t>Pozo sin sistema de extracción de agua</t>
  </si>
  <si>
    <t>Río, quebrada o naciente</t>
  </si>
  <si>
    <t>Lluvia u otro</t>
  </si>
  <si>
    <t>Servicios Sanitarios están conectados a</t>
  </si>
  <si>
    <t>Alcantarilla o Cloaca</t>
  </si>
  <si>
    <t>Tanque Séptico</t>
  </si>
  <si>
    <t>Tanque Séptico con tratamiento (fosa biológica)</t>
  </si>
  <si>
    <t>Tiene salida directa a acequia, zanja, río o estero</t>
  </si>
  <si>
    <t>Es de hueco, pozo negro o letrina</t>
  </si>
  <si>
    <t>Luz eléctrica</t>
  </si>
  <si>
    <t>ICE o CNFL</t>
  </si>
  <si>
    <t>ESPH o JASEC</t>
  </si>
  <si>
    <t>Cooperativa</t>
  </si>
  <si>
    <t>Panel Solar</t>
  </si>
  <si>
    <t>Planta privada</t>
  </si>
  <si>
    <t>No hay luz eléctrica</t>
  </si>
  <si>
    <t>Comparte el edificio</t>
  </si>
  <si>
    <t>Observaciones</t>
  </si>
  <si>
    <t>En buen
estado</t>
  </si>
  <si>
    <t>Sala para Lactancia</t>
  </si>
  <si>
    <t>Computadora Portátil</t>
  </si>
  <si>
    <t>Conectadas a Internet</t>
  </si>
  <si>
    <t>CUADRO 16</t>
  </si>
  <si>
    <t>Ubicación (Provincia/Cantón/Distrito):</t>
  </si>
  <si>
    <t>Sellos</t>
  </si>
  <si>
    <t>Nombre Director (a):</t>
  </si>
  <si>
    <t>Nombre Supervisor (a):</t>
  </si>
  <si>
    <t>Teléfono Supervisión:</t>
  </si>
  <si>
    <t>CUADRO 2</t>
  </si>
  <si>
    <t>Plan Nacional</t>
  </si>
  <si>
    <t>PCD</t>
  </si>
  <si>
    <t>( + )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</si>
  <si>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</si>
  <si>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</si>
  <si>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</si>
  <si>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</si>
  <si>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</si>
  <si>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</si>
  <si>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</si>
  <si>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Administrativos</t>
  </si>
  <si>
    <t>Técnicos-Docentes</t>
  </si>
  <si>
    <t>I y II Ciclos de la E.G.B.A.</t>
  </si>
  <si>
    <t>III Ciclo de la E.G.B.A.</t>
  </si>
  <si>
    <t>Bachillerato por Madurez Suficiente</t>
  </si>
  <si>
    <t>25</t>
  </si>
  <si>
    <t>23</t>
  </si>
  <si>
    <t>24</t>
  </si>
  <si>
    <t>22</t>
  </si>
  <si>
    <t>27</t>
  </si>
  <si>
    <t>COLEGIO CIENTIFICO BILINGÜE REINA DE LOS ANGELES</t>
  </si>
  <si>
    <t>21</t>
  </si>
  <si>
    <t>26</t>
  </si>
  <si>
    <t>NEW HORIZON CHRISTIAN SCHOOL</t>
  </si>
  <si>
    <t>NUEVOS HORIZONTES ESCOLARES</t>
  </si>
  <si>
    <t>SUN VIEW SCHOOL</t>
  </si>
  <si>
    <t>TELEFONO3</t>
  </si>
  <si>
    <t>SUPERVISOR</t>
  </si>
  <si>
    <t>TELEFONO4</t>
  </si>
  <si>
    <t>POZOS</t>
  </si>
  <si>
    <t>JESUS ALONSO JIMENEZ DIAZ</t>
  </si>
  <si>
    <t>-</t>
  </si>
  <si>
    <t>ERICK VILLALOBOS SALAZAR</t>
  </si>
  <si>
    <t>ELIZABETH ELIZONDO RODRIGUEZ</t>
  </si>
  <si>
    <t>SUSAN RAQUEL VINDAS MADRIGAL</t>
  </si>
  <si>
    <t>HATILLO</t>
  </si>
  <si>
    <t>LAYMAN RODRIGUEZ UMAÑA</t>
  </si>
  <si>
    <t>JENNY VALVERDE OVIEDO</t>
  </si>
  <si>
    <t>WILFREDO CASTRO CAMPOS</t>
  </si>
  <si>
    <t>MORAVIA</t>
  </si>
  <si>
    <t>TRES RIOS</t>
  </si>
  <si>
    <t>GERARDO ARIAS SANCHEZ</t>
  </si>
  <si>
    <t>MARVIN JIMENEZ BARBOZA</t>
  </si>
  <si>
    <t>ROBERTO MUÑOZ BEITA</t>
  </si>
  <si>
    <t>WALTER CERDAS MONTANO</t>
  </si>
  <si>
    <t>GUANACASTE</t>
  </si>
  <si>
    <t>TIRRASES</t>
  </si>
  <si>
    <t>LEICELL ARCE CAMPOS</t>
  </si>
  <si>
    <t>ALEJANDRO ROJAS SABORIO</t>
  </si>
  <si>
    <t>SAN RAMON</t>
  </si>
  <si>
    <t>ALFONSO ERNESTO FORBES SHAW</t>
  </si>
  <si>
    <t>URUCA</t>
  </si>
  <si>
    <t>POCOCI</t>
  </si>
  <si>
    <t>LAURA ASTORGA AGUILAR</t>
  </si>
  <si>
    <t>OROTINA</t>
  </si>
  <si>
    <t>SAN SEBASTIAN</t>
  </si>
  <si>
    <t>SAN ISIDRO DE EL GENERAL</t>
  </si>
  <si>
    <t>VASQUEZ DE CORONADO</t>
  </si>
  <si>
    <t>ILEANA ARCE CAMPOS</t>
  </si>
  <si>
    <t>MARCO ANTONIO MARCOS ARCE</t>
  </si>
  <si>
    <t>MERCEDES</t>
  </si>
  <si>
    <t>GRETTEL MARIA MORALES ROJAS</t>
  </si>
  <si>
    <t>WILFREDO CALDERON VARGAS</t>
  </si>
  <si>
    <t>GOICOECHEA</t>
  </si>
  <si>
    <t>GUADALUPE</t>
  </si>
  <si>
    <t>RIBERA</t>
  </si>
  <si>
    <t>ELENA LORENA ARAYA QUIROS</t>
  </si>
  <si>
    <t>ARIEL EDUARDO MENDEZ MURILLO</t>
  </si>
  <si>
    <t>SUBVENCIONADA</t>
  </si>
  <si>
    <t>HANNIA AVILA QUIROS</t>
  </si>
  <si>
    <t>GARABITO</t>
  </si>
  <si>
    <t>JACO</t>
  </si>
  <si>
    <t>YANIXIA MARIA CHAVES MURILLO</t>
  </si>
  <si>
    <t>YESSENIA RUIZ MATARRITA</t>
  </si>
  <si>
    <t>TALAMANCA</t>
  </si>
  <si>
    <t>CORREDORES</t>
  </si>
  <si>
    <t>CANOAS</t>
  </si>
  <si>
    <t>LUIS FRANCISCO QUESADA MENDEZ</t>
  </si>
  <si>
    <t>KENNETH RODOLFO JIMENEZ GONZALEZ</t>
  </si>
  <si>
    <t>QUEPOS</t>
  </si>
  <si>
    <t>ROSEMARY SALAZAR MURILLO</t>
  </si>
  <si>
    <t>FLORES</t>
  </si>
  <si>
    <t>JUAN MARTIN ROJAS GOMEZ</t>
  </si>
  <si>
    <t>OLGER SANCHO CHACON</t>
  </si>
  <si>
    <t>RITA UGALDE RIVERA</t>
  </si>
  <si>
    <t>PATALILLO</t>
  </si>
  <si>
    <t>RODJAN MIGUEL CARRILLO FONSECA</t>
  </si>
  <si>
    <t>ASERRI</t>
  </si>
  <si>
    <t>COTO BRUS</t>
  </si>
  <si>
    <t>MARCO TULIO CASTILLO AGÜERO</t>
  </si>
  <si>
    <t>DEYLIN ORTEGA GOMEZ</t>
  </si>
  <si>
    <t>CARRILLO</t>
  </si>
  <si>
    <t>SARDINAL</t>
  </si>
  <si>
    <t>GUSTAVO CHAVARRIA SERRANO</t>
  </si>
  <si>
    <t>MORA</t>
  </si>
  <si>
    <t>NANCY ZUÑIGA MONTERO</t>
  </si>
  <si>
    <t>BARRANCA</t>
  </si>
  <si>
    <t>GUACIMO</t>
  </si>
  <si>
    <t>GRANADILLA</t>
  </si>
  <si>
    <t>ZAIDA ALFARO ESQUIVEL</t>
  </si>
  <si>
    <t>26750475</t>
  </si>
  <si>
    <t>DANILO BRENES NAVARRO</t>
  </si>
  <si>
    <t>NARANJO</t>
  </si>
  <si>
    <t>GEOVANNY ROJAS MORALES</t>
  </si>
  <si>
    <t>CALLE BLANCOS</t>
  </si>
  <si>
    <t>OSA</t>
  </si>
  <si>
    <t>ORLANDO CHACON ARTAVIA</t>
  </si>
  <si>
    <t>LA FORTUNA</t>
  </si>
  <si>
    <t>EDGAR GARCIA OCON</t>
  </si>
  <si>
    <t>UPALA</t>
  </si>
  <si>
    <t>KATHERINE CHANTO CERDAS</t>
  </si>
  <si>
    <t>MANUEL CALDERON ESQUIVEL</t>
  </si>
  <si>
    <t>FRANCISCO JAVIER FALLAS SOTO</t>
  </si>
  <si>
    <t>JOHNNY SANCHEZ SOLANO</t>
  </si>
  <si>
    <t>LIZ KELLEM ACOSTA ARAYA</t>
  </si>
  <si>
    <t>ZARCERO</t>
  </si>
  <si>
    <t>GONZALO BARAHONA SOLANO</t>
  </si>
  <si>
    <t>ZIANE SOTO UREÑA</t>
  </si>
  <si>
    <t>SAN NICOLAS</t>
  </si>
  <si>
    <t>OREAMUNO</t>
  </si>
  <si>
    <t>KATTIA ARAYA ARAYA</t>
  </si>
  <si>
    <t>MARJORIE BARQUERO GONZALEZ</t>
  </si>
  <si>
    <t>ULLOA</t>
  </si>
  <si>
    <t>OSCAR LUIS VILLALOBOS VARGAS</t>
  </si>
  <si>
    <t>ROSSE BERLY GOMEZ CHEVES</t>
  </si>
  <si>
    <t>ABANGARES</t>
  </si>
  <si>
    <t>AGUACALIENTE (SAN FRANCISCO)</t>
  </si>
  <si>
    <t>XIOMARA TORRES JIMENEZ</t>
  </si>
  <si>
    <t>MATINA</t>
  </si>
  <si>
    <t>GUILLERMO WALESS CAMBEL</t>
  </si>
  <si>
    <t>JUAN CARLOS CRUZ SALAS</t>
  </si>
  <si>
    <t>ACOSTA</t>
  </si>
  <si>
    <t>RITA</t>
  </si>
  <si>
    <t>FLOR MARIA RAMIREZ NUÑEZ</t>
  </si>
  <si>
    <t>GUATUSO</t>
  </si>
  <si>
    <t>NANDAYURE</t>
  </si>
  <si>
    <t>ADEMAR UGALDE ESPINOZA</t>
  </si>
  <si>
    <t>PEJIBAYE</t>
  </si>
  <si>
    <t>EVELIN QUIROS ARCE</t>
  </si>
  <si>
    <t>MARIA DEL MILAGRO CAMPOS VIQUEZ</t>
  </si>
  <si>
    <t>VALLE LA ESTRELLA</t>
  </si>
  <si>
    <t>POCOSOL</t>
  </si>
  <si>
    <t>ENRIQUE GIOVANNI FALLAS GAMBOA</t>
  </si>
  <si>
    <t>OTTO MAURICIO BARRANTES ELIZONDO</t>
  </si>
  <si>
    <t>RIGOBERTO ROMAN GONZALEZ</t>
  </si>
  <si>
    <t>WILLIAM VEGA DUARTE</t>
  </si>
  <si>
    <t>GREIVIN ARCE CAMPOS</t>
  </si>
  <si>
    <t>TURRUBARES</t>
  </si>
  <si>
    <t>ALVARADO</t>
  </si>
  <si>
    <t>LA SUIZA</t>
  </si>
  <si>
    <t>JUAN CARLOS PICADO DELGADO</t>
  </si>
  <si>
    <t>SABALITO</t>
  </si>
  <si>
    <t>SINDY ARAYA RAMIREZ</t>
  </si>
  <si>
    <t>EMILY MASIS MARIN</t>
  </si>
  <si>
    <t>WAINER SEQUEIRA VILLAGRA</t>
  </si>
  <si>
    <t>PUERTO JIMENEZ</t>
  </si>
  <si>
    <t>JOSE EDUARDO GOMEZ MORA</t>
  </si>
  <si>
    <t>ROY CASTRO JIMENEZ</t>
  </si>
  <si>
    <t>BRATSI</t>
  </si>
  <si>
    <t>HENRY MORA ESPINOZA</t>
  </si>
  <si>
    <t>PITAL</t>
  </si>
  <si>
    <t>MARIA DE LOS ANGELES SOLIS ALVARADO</t>
  </si>
  <si>
    <t>MONTERREY</t>
  </si>
  <si>
    <t>MARIA PATRICIA HERNANDEZ MOLINA</t>
  </si>
  <si>
    <t>CHIRES</t>
  </si>
  <si>
    <t>ALEXANDER JIMENEZ DIAZ</t>
  </si>
  <si>
    <t>JUAN DURAN CUBILLO</t>
  </si>
  <si>
    <t>MARLEN ROJAS RODRIGUEZ</t>
  </si>
  <si>
    <t>IRENE CECILIA RAMIREZ SANCHEZ</t>
  </si>
  <si>
    <t>SAN RAFAEL ABAJO</t>
  </si>
  <si>
    <t>SARCHI</t>
  </si>
  <si>
    <t>ALVARO QUESADA ALFARO</t>
  </si>
  <si>
    <t>PARRITA</t>
  </si>
  <si>
    <t>PALMIRA</t>
  </si>
  <si>
    <t>GLORIANA ARNAEZ CARRILLO</t>
  </si>
  <si>
    <t>CONTIGUO AL TEMPLO CATOLICO</t>
  </si>
  <si>
    <t>RICARDO CHACON CHAVARRIA</t>
  </si>
  <si>
    <t>SAN MATEO</t>
  </si>
  <si>
    <t>NELSON OLIVIER QUESADA FALLAS</t>
  </si>
  <si>
    <t>PALMICHAL</t>
  </si>
  <si>
    <t>CAROLINA DE LOS ANGELES LAYAN HERNANDEZ</t>
  </si>
  <si>
    <t>DOTA</t>
  </si>
  <si>
    <t>LUIS ALBERTO AGÜERO UMAÑA</t>
  </si>
  <si>
    <t>PAQUERA</t>
  </si>
  <si>
    <t>YOBNAN GAMBOA ZUÑIGA</t>
  </si>
  <si>
    <t>(3)
De los estudiantes anotados en la columna (1), 
indique los que 
 SON ALFABETIZADOS</t>
  </si>
  <si>
    <t>Italiano</t>
  </si>
  <si>
    <t>Alemán</t>
  </si>
  <si>
    <t>Portugués</t>
  </si>
  <si>
    <t>Mandarín</t>
  </si>
  <si>
    <t>SAN JOSE / PURISCAL / CANDELARITA</t>
  </si>
  <si>
    <t>ALAJUELA / PALMARES / LA GRANJA</t>
  </si>
  <si>
    <t>ALAJUELA / OROTINA / EL MASTATE</t>
  </si>
  <si>
    <t>HEREDIA / BARVA / PUENTE SALAS</t>
  </si>
  <si>
    <t>CENSO ESCOLAR 2026 -- INFORME INICIAL</t>
  </si>
  <si>
    <t>Renombre este archivo Excel como se indica seguidamente:</t>
  </si>
  <si>
    <t>Centro Educativo:</t>
  </si>
  <si>
    <t>Código_DAE:</t>
  </si>
  <si>
    <t>Código Saber:</t>
  </si>
  <si>
    <t>Teléfono del Centro Educativo -1:</t>
  </si>
  <si>
    <t>Teléfono del Centro Educativo -2:</t>
  </si>
  <si>
    <t>Firma Director (a)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</si>
  <si>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</si>
  <si>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t>Firma Supervisor (a)</t>
  </si>
  <si>
    <t>Indique si se ofrece lo siguiente:</t>
  </si>
  <si>
    <t>¿Programas de Educación Abierta?</t>
  </si>
  <si>
    <t>Los estudiantes con Discapacidad o Condición, ¿reciben algún Servicio de Apoyo Educativo?</t>
  </si>
  <si>
    <t>Teléfono contacto Director (a):</t>
  </si>
  <si>
    <t>NCODINS</t>
  </si>
  <si>
    <t>COD_SABER</t>
  </si>
  <si>
    <t>CIRCUITO</t>
  </si>
  <si>
    <t>ORDEN</t>
  </si>
  <si>
    <t>NIVEL-2</t>
  </si>
  <si>
    <t>RAMA2</t>
  </si>
  <si>
    <t>RAMA_4</t>
  </si>
  <si>
    <t>DEPENDENCIA</t>
  </si>
  <si>
    <t>ZONA1</t>
  </si>
  <si>
    <t>PRCADI</t>
  </si>
  <si>
    <t>UBICACION</t>
  </si>
  <si>
    <t>NOM_MIDE</t>
  </si>
  <si>
    <t>EMAIL</t>
  </si>
  <si>
    <t>TELEFONO1</t>
  </si>
  <si>
    <t>TELEFONO2</t>
  </si>
  <si>
    <t>UP/IEGB</t>
  </si>
  <si>
    <t>PLAN_N</t>
  </si>
  <si>
    <t>SECC</t>
  </si>
  <si>
    <t>CODSECC</t>
  </si>
  <si>
    <t>NOM_SECC</t>
  </si>
  <si>
    <t>BI</t>
  </si>
  <si>
    <t>URBANA</t>
  </si>
  <si>
    <t>NO</t>
  </si>
  <si>
    <t>88116528</t>
  </si>
  <si>
    <t>SI</t>
  </si>
  <si>
    <t>22551257</t>
  </si>
  <si>
    <t>200139-00</t>
  </si>
  <si>
    <t>00007</t>
  </si>
  <si>
    <t>4154</t>
  </si>
  <si>
    <t>C.T.P. DON BOSCO</t>
  </si>
  <si>
    <t>TECNICA DIURNA</t>
  </si>
  <si>
    <t>CONCEPCION ARRIBA</t>
  </si>
  <si>
    <t>1 KM SUR PUENTE CAÑAS</t>
  </si>
  <si>
    <t>direccion@cedesdonbosco.ed.cr</t>
  </si>
  <si>
    <t>41019700</t>
  </si>
  <si>
    <t>MARLEN RODRIGUEZ VILLEGAS</t>
  </si>
  <si>
    <t>FREDDY CALDERON CERDAS</t>
  </si>
  <si>
    <t>22754085</t>
  </si>
  <si>
    <t>22310578</t>
  </si>
  <si>
    <t>LOS ANGELES SCHOOL, FRAILES DOMINICOS</t>
  </si>
  <si>
    <t>104198-00</t>
  </si>
  <si>
    <t>00022</t>
  </si>
  <si>
    <t>4156</t>
  </si>
  <si>
    <t>C.T.P. EDUCACION COMERCIAL Y DE SERVICIOS</t>
  </si>
  <si>
    <t>100 OESTE IGLESIA EL PERPETUO SOCORRO</t>
  </si>
  <si>
    <t>ctp.cotepecos@mep.go.cr</t>
  </si>
  <si>
    <t>ANA LINA BARRANTES RODRIGUEZ</t>
  </si>
  <si>
    <t>88404866</t>
  </si>
  <si>
    <t>22914901</t>
  </si>
  <si>
    <t>104199-00</t>
  </si>
  <si>
    <t>00030</t>
  </si>
  <si>
    <t>4157</t>
  </si>
  <si>
    <t>C.T.P. SAN SEBASTIAN</t>
  </si>
  <si>
    <t>600 OESTE DE LA IGLESIA CATOLICA</t>
  </si>
  <si>
    <t>ctp.sansebastian@mep.go.cr</t>
  </si>
  <si>
    <t>JAVIER ARCE VARGAS</t>
  </si>
  <si>
    <t>20271827</t>
  </si>
  <si>
    <t>00891</t>
  </si>
  <si>
    <t>SECCION NOCTURNA C.T.P. DE SAN SEBASTIAN</t>
  </si>
  <si>
    <t>24302406</t>
  </si>
  <si>
    <t>22284630</t>
  </si>
  <si>
    <t>22591833</t>
  </si>
  <si>
    <t>22596011</t>
  </si>
  <si>
    <t>104201-00</t>
  </si>
  <si>
    <t>00039</t>
  </si>
  <si>
    <t>4159</t>
  </si>
  <si>
    <t>C.T.P. MONSEÑOR SANABRIA</t>
  </si>
  <si>
    <t>300 M SUR DEL CENTRO MEDICO FAMILIAR</t>
  </si>
  <si>
    <t>ctp.monsenorsanabria@mep.go.cr</t>
  </si>
  <si>
    <t>JUAN FELIPE CHACON CASTILLO</t>
  </si>
  <si>
    <t>22519054</t>
  </si>
  <si>
    <t>00708</t>
  </si>
  <si>
    <t>SECCION NOCTURNA C.T.P. MONSEÑOR SANABRIA</t>
  </si>
  <si>
    <t>NELSON SANCHEZ CASTRO</t>
  </si>
  <si>
    <t>104202-00</t>
  </si>
  <si>
    <t>00042</t>
  </si>
  <si>
    <t>4160</t>
  </si>
  <si>
    <t>C.T.P. JOSE FIGUERES FERRER</t>
  </si>
  <si>
    <t>RURAL</t>
  </si>
  <si>
    <t>SAN CRISTOBAL</t>
  </si>
  <si>
    <t>ctp.josefigueresferrer@mep.go.cr</t>
  </si>
  <si>
    <t>25441394</t>
  </si>
  <si>
    <t>RAFAEL ANGEL CORDERO CASTILLO</t>
  </si>
  <si>
    <t>FREDDY GERARDO GAMBOA VILLANEA</t>
  </si>
  <si>
    <t>25480522</t>
  </si>
  <si>
    <t>01003</t>
  </si>
  <si>
    <t>SECCION NOCTURNA C.T.P. JOSE FIGUERES FERRER</t>
  </si>
  <si>
    <t>104205-00</t>
  </si>
  <si>
    <t>00045</t>
  </si>
  <si>
    <t>4163</t>
  </si>
  <si>
    <t>C.T.P. DE PURISCAL</t>
  </si>
  <si>
    <t>BARRIO CORAZON DE MARIA</t>
  </si>
  <si>
    <t>300 OESTE DE LA CASA DE ANDE</t>
  </si>
  <si>
    <t>ctp.depuriscal@mep.go.cr</t>
  </si>
  <si>
    <t>JORGE ANDRES CORDERO AMADOR</t>
  </si>
  <si>
    <t>21065422</t>
  </si>
  <si>
    <t>21466355</t>
  </si>
  <si>
    <t>00202</t>
  </si>
  <si>
    <t>00904</t>
  </si>
  <si>
    <t>SECCION NOCTURNA C.T.P. DE PURISCAL</t>
  </si>
  <si>
    <t>104207-00</t>
  </si>
  <si>
    <t>00046</t>
  </si>
  <si>
    <t>4165</t>
  </si>
  <si>
    <t>C.T.P. LA GLORIA</t>
  </si>
  <si>
    <t>500 M SUROESTE DE ESCUELA RAFAEL SOLORZANO</t>
  </si>
  <si>
    <t>ctp.lagloriadepuriscal@mep.go.cr</t>
  </si>
  <si>
    <t>HERNAN ARMANDO CASTRO MASIS</t>
  </si>
  <si>
    <t>87723246</t>
  </si>
  <si>
    <t>27781047</t>
  </si>
  <si>
    <t>00540</t>
  </si>
  <si>
    <t>22301358</t>
  </si>
  <si>
    <t>24165218</t>
  </si>
  <si>
    <t>GEORGINA JARA LE MAIRE</t>
  </si>
  <si>
    <t>22254561</t>
  </si>
  <si>
    <t>104197-00</t>
  </si>
  <si>
    <t>00053</t>
  </si>
  <si>
    <t>4155</t>
  </si>
  <si>
    <t>C.T.P. CALLE BLANCOS</t>
  </si>
  <si>
    <t>300 N Y 300 OE DE LOS TRIBUNALES DE JUSTICIA</t>
  </si>
  <si>
    <t>ctp.calleblancos@mep.go.cr</t>
  </si>
  <si>
    <t>22451203</t>
  </si>
  <si>
    <t>MARIA PIEDRA VALVERDE</t>
  </si>
  <si>
    <t>00911</t>
  </si>
  <si>
    <t>SECCION NOCTURNA C.T.P. CALLE BLANCOS</t>
  </si>
  <si>
    <t>22450450</t>
  </si>
  <si>
    <t>22942049</t>
  </si>
  <si>
    <t>104204-00</t>
  </si>
  <si>
    <t>00060</t>
  </si>
  <si>
    <t>4162</t>
  </si>
  <si>
    <t>C.T.P. DE ACOSTA</t>
  </si>
  <si>
    <t>SAN IGNACIO</t>
  </si>
  <si>
    <t>500 M SUROESTE DEL TEMPLO CATOLICO</t>
  </si>
  <si>
    <t>ctp.deacosta@mep.go.cr</t>
  </si>
  <si>
    <t>ANDY GARCIA LOPEZ</t>
  </si>
  <si>
    <t>24102434</t>
  </si>
  <si>
    <t>24107397</t>
  </si>
  <si>
    <t>01000</t>
  </si>
  <si>
    <t>SECCION NOCTURNA C.T.P. DE ACOSTA</t>
  </si>
  <si>
    <t>22352880</t>
  </si>
  <si>
    <t>COLEGIO NUESTRA SEÑORA DE SION</t>
  </si>
  <si>
    <t>104206-00</t>
  </si>
  <si>
    <t>00076</t>
  </si>
  <si>
    <t>4164</t>
  </si>
  <si>
    <t>C.T.P. DE TURRUBARES</t>
  </si>
  <si>
    <t>200 OESTE DEL PLANTEL DEL MOPT</t>
  </si>
  <si>
    <t>ctp.deturrubares@mep.go.cr</t>
  </si>
  <si>
    <t>JENNY BURGOS VALVERDE</t>
  </si>
  <si>
    <t>24190180</t>
  </si>
  <si>
    <t>02621</t>
  </si>
  <si>
    <t>104227-00</t>
  </si>
  <si>
    <t>00077</t>
  </si>
  <si>
    <t>4186</t>
  </si>
  <si>
    <t>C.T.P. JOSE DANIEL FLORES</t>
  </si>
  <si>
    <t>SANTA MARIA</t>
  </si>
  <si>
    <t>700 NORTE DEL PARQUE SANTA MARIA</t>
  </si>
  <si>
    <t>ctp.danielfloreszavaleta@mep.go.cr</t>
  </si>
  <si>
    <t>MAURICIO ROJAS SALAZAR</t>
  </si>
  <si>
    <t>25411015</t>
  </si>
  <si>
    <t>25412000</t>
  </si>
  <si>
    <t>00876</t>
  </si>
  <si>
    <t>SECCION NOCTURNA C.T.P. JOSE DANIEL FLORES</t>
  </si>
  <si>
    <t>21002108</t>
  </si>
  <si>
    <t>SAN JOSE / PEREZ ZELEDON / SAN ISIDRO DE EL GENERAL</t>
  </si>
  <si>
    <t>BRUNCA</t>
  </si>
  <si>
    <t>104211-00</t>
  </si>
  <si>
    <t>00081</t>
  </si>
  <si>
    <t>4169</t>
  </si>
  <si>
    <t>C.T.P. GENERAL VIEJO</t>
  </si>
  <si>
    <t>SAN JOSE / PEREZ ZELEDON / EL GENERAL</t>
  </si>
  <si>
    <t>EL GENERAL</t>
  </si>
  <si>
    <t>GENERAL VIEJO</t>
  </si>
  <si>
    <t>100 ESTE DEL TEMPLO CATOLICO</t>
  </si>
  <si>
    <t>ctp.generalviejo@mep.go.cr</t>
  </si>
  <si>
    <t>ADRIAN JIMENEZ CHAVEZ</t>
  </si>
  <si>
    <t>87023987</t>
  </si>
  <si>
    <t>84938811</t>
  </si>
  <si>
    <t>01107</t>
  </si>
  <si>
    <t>SECCION NOCTURNA C.T.P. GENERAL VIEJO</t>
  </si>
  <si>
    <t>104208-00</t>
  </si>
  <si>
    <t>00082</t>
  </si>
  <si>
    <t>4166</t>
  </si>
  <si>
    <t>C.T.P. SAN ISIDRO</t>
  </si>
  <si>
    <t>VILLA LIGIA</t>
  </si>
  <si>
    <t>450 SUROESTE DE LAS OFICINAS DE TRANSITO</t>
  </si>
  <si>
    <t>ctp.sanisidro@mep.go.cr</t>
  </si>
  <si>
    <t>83810524</t>
  </si>
  <si>
    <t>27725128</t>
  </si>
  <si>
    <t>00085</t>
  </si>
  <si>
    <t>00908</t>
  </si>
  <si>
    <t>SECCION NOCTURNA C.T.P. SAN ISIDRO</t>
  </si>
  <si>
    <t>104209-00</t>
  </si>
  <si>
    <t>00083</t>
  </si>
  <si>
    <t>4167</t>
  </si>
  <si>
    <t>C.T.P. PLATANARES</t>
  </si>
  <si>
    <t>PLATANARES</t>
  </si>
  <si>
    <t>CENTRO SAN RAFAEL DE PLATANARES</t>
  </si>
  <si>
    <t>ctp.platanares@gmail.com</t>
  </si>
  <si>
    <t>JESSICA GUERRERO MOSQUERA</t>
  </si>
  <si>
    <t>85976249</t>
  </si>
  <si>
    <t>27725189</t>
  </si>
  <si>
    <t>02559</t>
  </si>
  <si>
    <t>00952</t>
  </si>
  <si>
    <t>SECCION NOCTURNA C.T.P. PLATANARES</t>
  </si>
  <si>
    <t>104210-00</t>
  </si>
  <si>
    <t>4168</t>
  </si>
  <si>
    <t>C.T.P. DE PEJIBAYE</t>
  </si>
  <si>
    <t>PEJIBAYE CENTRO</t>
  </si>
  <si>
    <t>200 M ESTE DE LA AGENCIA DEL M.A.G.</t>
  </si>
  <si>
    <t>ctp.pejibaye@mep.go.cr</t>
  </si>
  <si>
    <t>27360104</t>
  </si>
  <si>
    <t>ELKE MATA RIVERA</t>
  </si>
  <si>
    <t>27725140</t>
  </si>
  <si>
    <t>00953</t>
  </si>
  <si>
    <t>SECCION NOCTURNA C.T.P. PEJIBAYE</t>
  </si>
  <si>
    <t>104228-00</t>
  </si>
  <si>
    <t>4188</t>
  </si>
  <si>
    <t>C.T.P. SAN PABLO</t>
  </si>
  <si>
    <t>COSTADO NORTE DEL EDIFICIO MUNICIPAL</t>
  </si>
  <si>
    <t>ctp.sanpablodeleoncortes@mep.go.cr</t>
  </si>
  <si>
    <t>25466432</t>
  </si>
  <si>
    <t>KATTIA VALVERDE PORRAS</t>
  </si>
  <si>
    <t>25467630</t>
  </si>
  <si>
    <t>00998</t>
  </si>
  <si>
    <t>SECCION NOCTURNA C.T.P. SAN PABLO</t>
  </si>
  <si>
    <t>24429252</t>
  </si>
  <si>
    <t>200038-00</t>
  </si>
  <si>
    <t>22913806</t>
  </si>
  <si>
    <t>24302389</t>
  </si>
  <si>
    <t>104213-00</t>
  </si>
  <si>
    <t>00091</t>
  </si>
  <si>
    <t>4171</t>
  </si>
  <si>
    <t>C.T.P. JESUS OCAÑA ROJAS</t>
  </si>
  <si>
    <t>1 KM AL ESTE DEL ESTADIO ALEJANDRO MORERA SOTO, CARRETERA HACIA CARRIZAL</t>
  </si>
  <si>
    <t>ctp.jesusocanarojas@mep.go.cr</t>
  </si>
  <si>
    <t>SERGIO CORELLA HIDALGO</t>
  </si>
  <si>
    <t>84046666</t>
  </si>
  <si>
    <t>24544012</t>
  </si>
  <si>
    <t>24303339</t>
  </si>
  <si>
    <t>24456978</t>
  </si>
  <si>
    <t>104216-00</t>
  </si>
  <si>
    <t>00102</t>
  </si>
  <si>
    <t>4174</t>
  </si>
  <si>
    <t>C.T.P. PIEDADES SUR</t>
  </si>
  <si>
    <t>PIEDADES SUR</t>
  </si>
  <si>
    <t>COSTADO SURESTE DE LA PLAZA DE DEPORTES</t>
  </si>
  <si>
    <t>ctp.piedades.sur@mep.go.cr</t>
  </si>
  <si>
    <t>FRANCISCO PIEDRA UREÑA</t>
  </si>
  <si>
    <t>88810981</t>
  </si>
  <si>
    <t>24560275</t>
  </si>
  <si>
    <t>02396</t>
  </si>
  <si>
    <t>FRANCISCO CORELLA ROJAS</t>
  </si>
  <si>
    <t>24941124</t>
  </si>
  <si>
    <t>104215-00</t>
  </si>
  <si>
    <t>00105</t>
  </si>
  <si>
    <t>4173</t>
  </si>
  <si>
    <t>C.T.P. SAN MATEO</t>
  </si>
  <si>
    <t>PACIFICO CENTRAL</t>
  </si>
  <si>
    <t>200 M OESTE DEL PARQUE, CARRETERA A ESPARZA</t>
  </si>
  <si>
    <t>ctp.desanmateo@mep.go.cr</t>
  </si>
  <si>
    <t>24289926</t>
  </si>
  <si>
    <t>00960</t>
  </si>
  <si>
    <t>SECCION NOCTURNA C.T.P. SAN MATEO</t>
  </si>
  <si>
    <t>24465922</t>
  </si>
  <si>
    <t>KATERINE RAMIREZ GONZALEZ</t>
  </si>
  <si>
    <t>24531403</t>
  </si>
  <si>
    <t>YANSY ALPIZAR JIMENEZ</t>
  </si>
  <si>
    <t>24485212</t>
  </si>
  <si>
    <t>104214-00</t>
  </si>
  <si>
    <t>00110</t>
  </si>
  <si>
    <t>4172</t>
  </si>
  <si>
    <t>C.T.P. RICARDO CASTRO BEER</t>
  </si>
  <si>
    <t>500 SUR DEL COLEGIO SANTA FE</t>
  </si>
  <si>
    <t>ctp.ricardocastrobeer@mep.go.cr</t>
  </si>
  <si>
    <t>CRISTIAN G. MIRANDA ALPIZAR</t>
  </si>
  <si>
    <t>24280011</t>
  </si>
  <si>
    <t>00203</t>
  </si>
  <si>
    <t>HUETAR NORTE</t>
  </si>
  <si>
    <t>104225-00</t>
  </si>
  <si>
    <t>00112</t>
  </si>
  <si>
    <t>4183</t>
  </si>
  <si>
    <t>C.T.P. SAN CARLOS</t>
  </si>
  <si>
    <t>150 ESTE 200 NORTE DEL GIMNASIO SIGLO XXI</t>
  </si>
  <si>
    <t>ctp.regionaldesancarlos@mep.go.cr</t>
  </si>
  <si>
    <t>24600958</t>
  </si>
  <si>
    <t>VERNA DEL CARMEN CESPEDES ROJAS</t>
  </si>
  <si>
    <t>24601238</t>
  </si>
  <si>
    <t>00956</t>
  </si>
  <si>
    <t>SECCION NOCTURNA C.T.P. SAN CARLOS</t>
  </si>
  <si>
    <t>200292-00</t>
  </si>
  <si>
    <t>00114</t>
  </si>
  <si>
    <t>COLEGIO AGROPECUARIO DE SAN CARLOS</t>
  </si>
  <si>
    <t>colegioagropecuariosancarlos@casc.ed.cr</t>
  </si>
  <si>
    <t>24756622</t>
  </si>
  <si>
    <t>JUAN CARLOS CORRALES ARCE</t>
  </si>
  <si>
    <t>YADIRA QUESADA MURILLO</t>
  </si>
  <si>
    <t>24755008</t>
  </si>
  <si>
    <t>104218-00</t>
  </si>
  <si>
    <t>00115</t>
  </si>
  <si>
    <t>4176</t>
  </si>
  <si>
    <t>C.T.P. NATANIEL ARIAS MURILLO</t>
  </si>
  <si>
    <t>ALAJUELA / SAN CARLOS / AGUAS ZARCAS</t>
  </si>
  <si>
    <t>FRENTE AL CEMENTERIO DE AGUAS ZARCAS</t>
  </si>
  <si>
    <t>ctp.natanielariasmurillo@mep.go.cr</t>
  </si>
  <si>
    <t>24744189</t>
  </si>
  <si>
    <t>EDWARD SALAZAR CHACON</t>
  </si>
  <si>
    <t>24744058</t>
  </si>
  <si>
    <t>00916</t>
  </si>
  <si>
    <t>SECCION NOCTURNA C.T.P. NATANIEL ARIAS MURILLO</t>
  </si>
  <si>
    <t>104220-00</t>
  </si>
  <si>
    <t>00116</t>
  </si>
  <si>
    <t>4178</t>
  </si>
  <si>
    <t>C.T.P. DE VENECIA</t>
  </si>
  <si>
    <t>1 KM ESTE DEL SERVICENTRO VENECIA</t>
  </si>
  <si>
    <t>ctp.venecia@mep.go.cr</t>
  </si>
  <si>
    <t>24722059</t>
  </si>
  <si>
    <t>ANA DAISY ESQUIVEL VARGAS</t>
  </si>
  <si>
    <t>ROBERTO CESPEDES MORA</t>
  </si>
  <si>
    <t>24722182</t>
  </si>
  <si>
    <t>01251</t>
  </si>
  <si>
    <t>01135</t>
  </si>
  <si>
    <t>SECCION NOCTURNA C.T.P. DE VENECIA</t>
  </si>
  <si>
    <t>104222-00</t>
  </si>
  <si>
    <t>00117</t>
  </si>
  <si>
    <t>4180</t>
  </si>
  <si>
    <t>C.T.P. DE PITAL</t>
  </si>
  <si>
    <t>150 M ESTE DE LA AGENCIA DEL BANCO DE C.R</t>
  </si>
  <si>
    <t>ctp.depital@mep.go.cr</t>
  </si>
  <si>
    <t>24733037</t>
  </si>
  <si>
    <t>24733118</t>
  </si>
  <si>
    <t>02785</t>
  </si>
  <si>
    <t>00995</t>
  </si>
  <si>
    <t>SECCION NOCTURNA C.T.P. DE PITAL</t>
  </si>
  <si>
    <t>104221-00</t>
  </si>
  <si>
    <t>00118</t>
  </si>
  <si>
    <t>4179</t>
  </si>
  <si>
    <t>C.T.P. LA FORTUNA</t>
  </si>
  <si>
    <t>FORTUNA</t>
  </si>
  <si>
    <t>FRENTE AL BANCO DE COSTA RICA</t>
  </si>
  <si>
    <t>ctp.delafortuna@mep.go.cr</t>
  </si>
  <si>
    <t>24799037</t>
  </si>
  <si>
    <t>JULIO MADRIGAL CASTELLANOS</t>
  </si>
  <si>
    <t>24799162</t>
  </si>
  <si>
    <t>01871</t>
  </si>
  <si>
    <t>00957</t>
  </si>
  <si>
    <t>SECCION NOCTURNA C.T.P. LA FORTUNA</t>
  </si>
  <si>
    <t>104224-00</t>
  </si>
  <si>
    <t>00119</t>
  </si>
  <si>
    <t>4182</t>
  </si>
  <si>
    <t>C.T.P. SANTA ROSA</t>
  </si>
  <si>
    <t>800 M AL OESTE DEL PARQUE DE SANTA ROSA</t>
  </si>
  <si>
    <t>ctp.desantarosa@mep.go.cr</t>
  </si>
  <si>
    <t>KATTIA CARBALLO GARCIA</t>
  </si>
  <si>
    <t>88272058</t>
  </si>
  <si>
    <t>24777082</t>
  </si>
  <si>
    <t>02225</t>
  </si>
  <si>
    <t>00994</t>
  </si>
  <si>
    <t>SECCION NOCTURNA C.T.P. SANTA ROSA</t>
  </si>
  <si>
    <t>24633545</t>
  </si>
  <si>
    <t>104217-00</t>
  </si>
  <si>
    <t>00121</t>
  </si>
  <si>
    <t>4175</t>
  </si>
  <si>
    <t>C.T.P. FRANCISCO JOSE ORLICH BOLMARCICH</t>
  </si>
  <si>
    <t>SARCHI NORTE</t>
  </si>
  <si>
    <t>CALLE COLEGIO</t>
  </si>
  <si>
    <t>300 M SUROESTE DE LA PANADERIA MUSMANNI</t>
  </si>
  <si>
    <t>ctp.franciscojorlich@mep.go.cr</t>
  </si>
  <si>
    <t>24541063</t>
  </si>
  <si>
    <t>01719</t>
  </si>
  <si>
    <t>104271-00</t>
  </si>
  <si>
    <t>00122</t>
  </si>
  <si>
    <t>4232</t>
  </si>
  <si>
    <t>C.T.P. UPALA</t>
  </si>
  <si>
    <t>75 M SUR DEL HOSPITAL DE UPALA</t>
  </si>
  <si>
    <t>ctp.deupala@mep.go.cr</t>
  </si>
  <si>
    <t>24700081</t>
  </si>
  <si>
    <t>GRICELDA ELIZONDO AGUILAR</t>
  </si>
  <si>
    <t>24700533</t>
  </si>
  <si>
    <t>00822</t>
  </si>
  <si>
    <t>00987</t>
  </si>
  <si>
    <t>SECCION NOCTURNA C.T.P. UPALA</t>
  </si>
  <si>
    <t>104219-00</t>
  </si>
  <si>
    <t>00123</t>
  </si>
  <si>
    <t>4177</t>
  </si>
  <si>
    <t>C.T.P. LOS CHILES</t>
  </si>
  <si>
    <t>DE LA IGLESIA CATOLICA 300 M NORTE Y 25 OESTE</t>
  </si>
  <si>
    <t>ctp.loschiles@MEP.go.cr</t>
  </si>
  <si>
    <t>24711110</t>
  </si>
  <si>
    <t>KATTIA ZOLANDY MADRIGAL GOMEZ</t>
  </si>
  <si>
    <t>KAREN CALDERON SOLANO</t>
  </si>
  <si>
    <t>24711101</t>
  </si>
  <si>
    <t>02340</t>
  </si>
  <si>
    <t>00993</t>
  </si>
  <si>
    <t>SECCION NOCTURNA C.T.P. LOS CHILES</t>
  </si>
  <si>
    <t>104223-00</t>
  </si>
  <si>
    <t>00124</t>
  </si>
  <si>
    <t>4181</t>
  </si>
  <si>
    <t>C.T.P. DE GUATUSO</t>
  </si>
  <si>
    <t>100 M SUR DEL BANCO NACIONAL</t>
  </si>
  <si>
    <t>ctp.deguatuso@mep.go.cr</t>
  </si>
  <si>
    <t>24640428</t>
  </si>
  <si>
    <t>JORGE ENRIQUE VEGA VALLEJO</t>
  </si>
  <si>
    <t>VIRGILIO VILLEGAS GONZALEZ</t>
  </si>
  <si>
    <t>24640011</t>
  </si>
  <si>
    <t>01252</t>
  </si>
  <si>
    <t>00965</t>
  </si>
  <si>
    <t>SECCION NOCTURNA C.T.P. DE GUATUSO</t>
  </si>
  <si>
    <t>25371825</t>
  </si>
  <si>
    <t>200315-00</t>
  </si>
  <si>
    <t>00130</t>
  </si>
  <si>
    <t>4184</t>
  </si>
  <si>
    <t>C.T.P. COVAO DIURNO</t>
  </si>
  <si>
    <t>250 M SUROESTE DEL PUENTE BAILEY, LA POLVORA</t>
  </si>
  <si>
    <t>ctp.covao@mep.go.cr</t>
  </si>
  <si>
    <t>JOSE ALBERTO ORTEGA VASQUEZ</t>
  </si>
  <si>
    <t>25370505 Ext.1003</t>
  </si>
  <si>
    <t>BOLIVAR VILLANUEVA VILLALOBOS</t>
  </si>
  <si>
    <t>104203-00</t>
  </si>
  <si>
    <t>00132</t>
  </si>
  <si>
    <t>4161</t>
  </si>
  <si>
    <t>C.T.P. SAN JUAN SUR</t>
  </si>
  <si>
    <t>SAN JUAN SUR</t>
  </si>
  <si>
    <t>200 M SUR DE LA PLAZA DE DEPORTES</t>
  </si>
  <si>
    <t>ctp.sanjuansur @mep.go.cr</t>
  </si>
  <si>
    <t>ALBERTO QUIROS ABARCA</t>
  </si>
  <si>
    <t>83716946</t>
  </si>
  <si>
    <t>01002</t>
  </si>
  <si>
    <t>SECCION NOCTURNA C.T.P. SAN JUAN SUR</t>
  </si>
  <si>
    <t>25750123</t>
  </si>
  <si>
    <t>104422-00</t>
  </si>
  <si>
    <t>00134</t>
  </si>
  <si>
    <t>5082</t>
  </si>
  <si>
    <t>C.T.P. MARIO QUIROS SASSO</t>
  </si>
  <si>
    <t>800 OESTE DE INCIENSA COSTADO NORTE TERRAMALL</t>
  </si>
  <si>
    <t>ctp.marioquirosssaso@mep.go.cr</t>
  </si>
  <si>
    <t>22795206</t>
  </si>
  <si>
    <t>FERNANDO TORRES QUIROS</t>
  </si>
  <si>
    <t>22792767</t>
  </si>
  <si>
    <t>00763</t>
  </si>
  <si>
    <t>SECCION NOCTURNA C.T.P. MARIO QUIROS SASSO</t>
  </si>
  <si>
    <t>104229-00</t>
  </si>
  <si>
    <t>00137</t>
  </si>
  <si>
    <t>4189</t>
  </si>
  <si>
    <t>C.T.P. LA SUIZA</t>
  </si>
  <si>
    <t>300 O. DELEGACION DISTRITAL FUERZA PUBLICA</t>
  </si>
  <si>
    <t>ctp.lasuiza@mep.go.cr</t>
  </si>
  <si>
    <t>25311067</t>
  </si>
  <si>
    <t>RICHARD ZUÑIGA MESEN</t>
  </si>
  <si>
    <t>25567876</t>
  </si>
  <si>
    <t>00232</t>
  </si>
  <si>
    <t>00988</t>
  </si>
  <si>
    <t>SECCION NOCTURNA C.T.P. LA SUIZA</t>
  </si>
  <si>
    <t>104226-00</t>
  </si>
  <si>
    <t>00138</t>
  </si>
  <si>
    <t>4185</t>
  </si>
  <si>
    <t>C.T.P. DE PACAYAS</t>
  </si>
  <si>
    <t>PACAYAS</t>
  </si>
  <si>
    <t>125 ESTE DEL BANCO NACIONAL</t>
  </si>
  <si>
    <t>ctp.depacayas@mep.go.cr</t>
  </si>
  <si>
    <t>JORGE MARIO GONZALEZ MATAMOROS</t>
  </si>
  <si>
    <t>25344127</t>
  </si>
  <si>
    <t>25515483</t>
  </si>
  <si>
    <t>01178</t>
  </si>
  <si>
    <t>01004</t>
  </si>
  <si>
    <t>SECCION NOCTURNA C.T.P. DE PACAYAS</t>
  </si>
  <si>
    <t>22604275</t>
  </si>
  <si>
    <t>104231-00</t>
  </si>
  <si>
    <t>00144</t>
  </si>
  <si>
    <t>4191</t>
  </si>
  <si>
    <t>C.T.P. DE HEREDIA</t>
  </si>
  <si>
    <t>FATIMA</t>
  </si>
  <si>
    <t>COSTADO NORTE DE LA COMANDANCIA</t>
  </si>
  <si>
    <t>ctp.heredia@mep.go.cr</t>
  </si>
  <si>
    <t>22615289</t>
  </si>
  <si>
    <t>GILBERT GONZALEZ GUERRERO</t>
  </si>
  <si>
    <t>01040</t>
  </si>
  <si>
    <t>SECCION NOCTURNA C.T.P. DE HEREDIA</t>
  </si>
  <si>
    <t>104232-00</t>
  </si>
  <si>
    <t>00148</t>
  </si>
  <si>
    <t>4192</t>
  </si>
  <si>
    <t>C.T.P. DE ULLOA</t>
  </si>
  <si>
    <t>1 KM O DEL INA FRENTE AUTOPISTA GENERAL CAÑAS</t>
  </si>
  <si>
    <t>ctp.ulloa@mep.go.cr</t>
  </si>
  <si>
    <t>22938390</t>
  </si>
  <si>
    <t>MARICELA GONZALEZ ALFARO</t>
  </si>
  <si>
    <t>22654304</t>
  </si>
  <si>
    <t>22623025</t>
  </si>
  <si>
    <t>300 M SUR DEL TEMPLO CATOLICO</t>
  </si>
  <si>
    <t>22372710</t>
  </si>
  <si>
    <t>22618569</t>
  </si>
  <si>
    <t>104233-00</t>
  </si>
  <si>
    <t>00159</t>
  </si>
  <si>
    <t>4193</t>
  </si>
  <si>
    <t>C.T.P. PUERTO VIEJO</t>
  </si>
  <si>
    <t>800 NORTE DEL BANCO NACIONAL</t>
  </si>
  <si>
    <t>ctp.puertoviejo@mep.go.cr</t>
  </si>
  <si>
    <t>27667246</t>
  </si>
  <si>
    <t>27666283</t>
  </si>
  <si>
    <t>01181</t>
  </si>
  <si>
    <t>00943</t>
  </si>
  <si>
    <t>SECCION NOCTURNA C.T.P. PUERTO VIEJO</t>
  </si>
  <si>
    <t>OLGA LIDIA BARRERA GALIANO</t>
  </si>
  <si>
    <t>104234-00</t>
  </si>
  <si>
    <t>00162</t>
  </si>
  <si>
    <t>4194</t>
  </si>
  <si>
    <t>C.T.P. LIBERIA</t>
  </si>
  <si>
    <t>BARRIO EL CAPULIN</t>
  </si>
  <si>
    <t>FRENTE A OFICINAS DEL M.A.G.</t>
  </si>
  <si>
    <t>ctp.deliberia@mep.go.cr</t>
  </si>
  <si>
    <t>EDGAR VASQUEZ ESPINOZA</t>
  </si>
  <si>
    <t>71111293</t>
  </si>
  <si>
    <t>85976933</t>
  </si>
  <si>
    <t>00171</t>
  </si>
  <si>
    <t>SECCION NOCTURNA C.T.P. LIBERIA</t>
  </si>
  <si>
    <t>104238-00</t>
  </si>
  <si>
    <t>00165</t>
  </si>
  <si>
    <t>4198</t>
  </si>
  <si>
    <t>C.T.P. DE NICOYA</t>
  </si>
  <si>
    <t>EL INVU</t>
  </si>
  <si>
    <t>300 SUR DE LA MUNICIPALIDAD</t>
  </si>
  <si>
    <t>ctp.denicoya@mep.go.cr</t>
  </si>
  <si>
    <t>26855292</t>
  </si>
  <si>
    <t>WILBER UGARTE MEDINA</t>
  </si>
  <si>
    <t>26867009</t>
  </si>
  <si>
    <t>00942</t>
  </si>
  <si>
    <t>SECCION NOCTURNA C.T.P. DE NICOYA</t>
  </si>
  <si>
    <t>104239-00</t>
  </si>
  <si>
    <t>00167</t>
  </si>
  <si>
    <t>4199</t>
  </si>
  <si>
    <t>C.T.P. LA MANSION</t>
  </si>
  <si>
    <t>MANSION</t>
  </si>
  <si>
    <t>LA MANSION</t>
  </si>
  <si>
    <t>ctp.demansion@mep.go.cr</t>
  </si>
  <si>
    <t>26591313</t>
  </si>
  <si>
    <t>MANUEL BALTODANO ENRIQUEZ</t>
  </si>
  <si>
    <t>SUSAN PATRICIA OBANDO PEREZ</t>
  </si>
  <si>
    <t>26853425</t>
  </si>
  <si>
    <t>01171</t>
  </si>
  <si>
    <t>104240-00</t>
  </si>
  <si>
    <t>00168</t>
  </si>
  <si>
    <t>4200</t>
  </si>
  <si>
    <t>C.T.P. DE CORRALILLO</t>
  </si>
  <si>
    <t>300 NORTE DE LA IGLESIA CATOLICA</t>
  </si>
  <si>
    <t>ctp.decorralillo@mep.go.cr</t>
  </si>
  <si>
    <t>MARIA BENITA GOMEZ MORENO</t>
  </si>
  <si>
    <t>88393491</t>
  </si>
  <si>
    <t>YORLENY PADILLA MATARRITA</t>
  </si>
  <si>
    <t>02659</t>
  </si>
  <si>
    <t>00961</t>
  </si>
  <si>
    <t>SECCION NOCTURNA C.T.P. DE CORRALILLO</t>
  </si>
  <si>
    <t>104243-00</t>
  </si>
  <si>
    <t>00170</t>
  </si>
  <si>
    <t>4203</t>
  </si>
  <si>
    <t>C.T.P. DE SANTA CRUZ</t>
  </si>
  <si>
    <t>BARRIO EL GUAYABAL</t>
  </si>
  <si>
    <t>2 KM OESTE DE LA SUBESTACION DEL ICE</t>
  </si>
  <si>
    <t>ctp.desantacruz@mep.go.cr</t>
  </si>
  <si>
    <t>26800315</t>
  </si>
  <si>
    <t>DIDIER BRICEÑO GOMEZ</t>
  </si>
  <si>
    <t>LUZ MARY MARIN BRICEÑO</t>
  </si>
  <si>
    <t>85975452</t>
  </si>
  <si>
    <t>00212</t>
  </si>
  <si>
    <t>00941</t>
  </si>
  <si>
    <t>SECCION NOCTURNA C.T.P. DE SANTA CRUZ</t>
  </si>
  <si>
    <t>104242-00</t>
  </si>
  <si>
    <t>4202</t>
  </si>
  <si>
    <t>C.T.P. 27 DE ABRIL</t>
  </si>
  <si>
    <t>VEINTISIETE DE ABRIL</t>
  </si>
  <si>
    <t>LOS JOBOS</t>
  </si>
  <si>
    <t>150 M ESTE DEL CRUCE A PLAYA JUNQUILLAL</t>
  </si>
  <si>
    <t>ctp.27deabril@mep.go.cr</t>
  </si>
  <si>
    <t>26580054</t>
  </si>
  <si>
    <t>XIOMARA ROJAS RUIZ</t>
  </si>
  <si>
    <t>GUSTAVO MUÑOZ CASARES</t>
  </si>
  <si>
    <t>26800655</t>
  </si>
  <si>
    <t>00989</t>
  </si>
  <si>
    <t>SECCION NOCTURNA C.T.P. 27 DE ABRIL</t>
  </si>
  <si>
    <t>104245-00</t>
  </si>
  <si>
    <t>00172</t>
  </si>
  <si>
    <t>4205</t>
  </si>
  <si>
    <t>C.T.P. DE CARTAGENA</t>
  </si>
  <si>
    <t>1 KM NORTE DE LA IGLESIA CATOLICA CARTAGENA</t>
  </si>
  <si>
    <t>ctp.decartagena@mep.go.cr</t>
  </si>
  <si>
    <t>26750194</t>
  </si>
  <si>
    <t>VICTORIA EUGENIA ZUÑIGA ZUÑIGA</t>
  </si>
  <si>
    <t>01247</t>
  </si>
  <si>
    <t>00990</t>
  </si>
  <si>
    <t>SECCION NOCTURNA C.T.P. DE CARTAGENA</t>
  </si>
  <si>
    <t>104244-00</t>
  </si>
  <si>
    <t>00173</t>
  </si>
  <si>
    <t>4204</t>
  </si>
  <si>
    <t>C.T.P. SANTA BARBARA</t>
  </si>
  <si>
    <t>DIRIA</t>
  </si>
  <si>
    <t>200 M SURESTE DEL ABASTECEDOR MONTELIMAR</t>
  </si>
  <si>
    <t>ctp.desantabarbara@mep.go.cr</t>
  </si>
  <si>
    <t>26811882</t>
  </si>
  <si>
    <t>LUZMARY MARIN BRICEÑO</t>
  </si>
  <si>
    <t>26801659</t>
  </si>
  <si>
    <t>02136</t>
  </si>
  <si>
    <t>00933</t>
  </si>
  <si>
    <t>SECCION NOCTURNA C.T.P. SANTA BARBARA</t>
  </si>
  <si>
    <t>26711140</t>
  </si>
  <si>
    <t>104235-00</t>
  </si>
  <si>
    <t>00175</t>
  </si>
  <si>
    <t>4195</t>
  </si>
  <si>
    <t>C.T.P. FORTUNA DE BAGACES</t>
  </si>
  <si>
    <t>100 SUR DEL EBAIS</t>
  </si>
  <si>
    <t>ctp.fortunadebagaces@mep.go.cr</t>
  </si>
  <si>
    <t>RONALD MORAGA GOMEZ</t>
  </si>
  <si>
    <t>70139087</t>
  </si>
  <si>
    <t>00575</t>
  </si>
  <si>
    <t>01133</t>
  </si>
  <si>
    <t>SECCION NOCTURNA C.T.P. FORTUNA DE BAGACES</t>
  </si>
  <si>
    <t>104241-00</t>
  </si>
  <si>
    <t>00176</t>
  </si>
  <si>
    <t>4201</t>
  </si>
  <si>
    <t>C.T.P. CARRILLO</t>
  </si>
  <si>
    <t>FILADELFIA</t>
  </si>
  <si>
    <t>LOS JOCOTES</t>
  </si>
  <si>
    <t>1 KM NORTE GASOLINERA SABANA FILADELFIA</t>
  </si>
  <si>
    <t>ctp.decarrillo@mep.go.cr</t>
  </si>
  <si>
    <t>REBECA ARNESTO TOLEDO</t>
  </si>
  <si>
    <t>26887460</t>
  </si>
  <si>
    <t>PAOLA CRISTINA RAMIREZ BRICEÑO</t>
  </si>
  <si>
    <t>26886206</t>
  </si>
  <si>
    <t>00827</t>
  </si>
  <si>
    <t>00938</t>
  </si>
  <si>
    <t>SECCION NOCTURNA C.T.P. CARRILLO</t>
  </si>
  <si>
    <t>104246-00</t>
  </si>
  <si>
    <t>00177</t>
  </si>
  <si>
    <t>4206</t>
  </si>
  <si>
    <t>C.T.P. SARDINAL</t>
  </si>
  <si>
    <t>150 M SUR Y 300 ESTE DE LA CCSS</t>
  </si>
  <si>
    <t>ctp.desardinal@mep.go.cr</t>
  </si>
  <si>
    <t>VERONICA GUTIERREZ ATENCIO</t>
  </si>
  <si>
    <t>89749939</t>
  </si>
  <si>
    <t>83909628</t>
  </si>
  <si>
    <t>02070</t>
  </si>
  <si>
    <t>00966</t>
  </si>
  <si>
    <t>SECCION NOCTURNA C.T.P. SARDINAL</t>
  </si>
  <si>
    <t>26955509</t>
  </si>
  <si>
    <t>104236-00</t>
  </si>
  <si>
    <t>00181</t>
  </si>
  <si>
    <t>4196</t>
  </si>
  <si>
    <t>C.T.P. NANDAYURE</t>
  </si>
  <si>
    <t>CARMONA</t>
  </si>
  <si>
    <t>400 ESTE DEL CEMENTERIO DE CARMONA</t>
  </si>
  <si>
    <t>ctp.denandayure@mep.go.cr</t>
  </si>
  <si>
    <t>JAVIER FRANCISCO JUAREZ ZUNIGA</t>
  </si>
  <si>
    <t>88745417</t>
  </si>
  <si>
    <t>88495890</t>
  </si>
  <si>
    <t>02473</t>
  </si>
  <si>
    <t>00962</t>
  </si>
  <si>
    <t>SECCION NOCTURNA C.T.P. NANDAYURE</t>
  </si>
  <si>
    <t>JOHANNA MARIA AMPIE GUZMAN</t>
  </si>
  <si>
    <t>26799174</t>
  </si>
  <si>
    <t>104237-00</t>
  </si>
  <si>
    <t>00183</t>
  </si>
  <si>
    <t>4197</t>
  </si>
  <si>
    <t>C.T.P. HOJANCHA</t>
  </si>
  <si>
    <t>HOJANCHA</t>
  </si>
  <si>
    <t>LA LIBERTAD</t>
  </si>
  <si>
    <t>900 M AL OESTE DE LA ESCUELA VICTORIANO MENA</t>
  </si>
  <si>
    <t>ctp.dehojancha@mep.go.cr</t>
  </si>
  <si>
    <t>26599045</t>
  </si>
  <si>
    <t>BRAULIO ALBERTO MIRANDA MENDEZ</t>
  </si>
  <si>
    <t>MARIA DE LOS ANGELES AOSTA GOMEZ</t>
  </si>
  <si>
    <t>63790353</t>
  </si>
  <si>
    <t>02511</t>
  </si>
  <si>
    <t>00906</t>
  </si>
  <si>
    <t>SECCION NOCTURNA C.T.P. HOJANCHA</t>
  </si>
  <si>
    <t>104249-00</t>
  </si>
  <si>
    <t>00187</t>
  </si>
  <si>
    <t>4209</t>
  </si>
  <si>
    <t>C.T.P. DE PUNTARENAS</t>
  </si>
  <si>
    <t>BARRANCA PROGRESO</t>
  </si>
  <si>
    <t>FRENTE A URBANIZACION EL PROGRESO</t>
  </si>
  <si>
    <t>ctp.depuntarenas@mep.go.cr</t>
  </si>
  <si>
    <t>26630274</t>
  </si>
  <si>
    <t>MARIA MARGARITA ORTEGA GARCIA</t>
  </si>
  <si>
    <t>26639730</t>
  </si>
  <si>
    <t>00800</t>
  </si>
  <si>
    <t>SECCION NOCTURNA C.T.P. PUNTARENAS</t>
  </si>
  <si>
    <t>104248-00</t>
  </si>
  <si>
    <t>00188</t>
  </si>
  <si>
    <t>4208</t>
  </si>
  <si>
    <t>C.T.P. DE JICARAL</t>
  </si>
  <si>
    <t>JICARAL</t>
  </si>
  <si>
    <t>100 OESTE DE LA CLINICA DE JICARAL</t>
  </si>
  <si>
    <t>ctp.dejicaral@mep.go.cr</t>
  </si>
  <si>
    <t>MIGUEL ANGEL CHAVARRIA RODRIGUEZ</t>
  </si>
  <si>
    <t>83767115</t>
  </si>
  <si>
    <t>JUAN ANTONIO QUIROS CAMPOS</t>
  </si>
  <si>
    <t>86505339</t>
  </si>
  <si>
    <t>00915</t>
  </si>
  <si>
    <t>SECCION NOCTURNA C.T.P. DE JICARAL</t>
  </si>
  <si>
    <t>104250-00</t>
  </si>
  <si>
    <t>00189</t>
  </si>
  <si>
    <t>4210</t>
  </si>
  <si>
    <t>C.T.P. DE PAQUERA</t>
  </si>
  <si>
    <t>CONTIGUO A OFICINAS DEL MAG, PAQUERA CENTRO</t>
  </si>
  <si>
    <t>ctp.depaquera@mep.go.cr</t>
  </si>
  <si>
    <t>GISELLE AMADOR CASANOVA</t>
  </si>
  <si>
    <t>26410125</t>
  </si>
  <si>
    <t>21007583</t>
  </si>
  <si>
    <t>02043</t>
  </si>
  <si>
    <t>00894</t>
  </si>
  <si>
    <t>SECCION NOCTURNA C.T.P. DE PAQUERA</t>
  </si>
  <si>
    <t>104252-00</t>
  </si>
  <si>
    <t>00190</t>
  </si>
  <si>
    <t>4212</t>
  </si>
  <si>
    <t>C.T.P. DE SANTA ELENA</t>
  </si>
  <si>
    <t>150 NORTE DEL CONSEJO MUNICIPAL MONTEVERDE</t>
  </si>
  <si>
    <t>ctp.desantalena@mep.go.cr</t>
  </si>
  <si>
    <t>26455804</t>
  </si>
  <si>
    <t>LUIS RIVERA OVARES</t>
  </si>
  <si>
    <t>26455244</t>
  </si>
  <si>
    <t>02392</t>
  </si>
  <si>
    <t>104251-00</t>
  </si>
  <si>
    <t>00191</t>
  </si>
  <si>
    <t>4211</t>
  </si>
  <si>
    <t>C.T.P. DE COBANO</t>
  </si>
  <si>
    <t>300 M SURESTE DEL BANCO NACIONAL, COBANO</t>
  </si>
  <si>
    <t>ctp.decobano@mep.go.cr</t>
  </si>
  <si>
    <t>26420280</t>
  </si>
  <si>
    <t>JACQUELINE AVILA ROJAS</t>
  </si>
  <si>
    <t>IVETH ALVAREZ VILLALOBOS</t>
  </si>
  <si>
    <t>26420211</t>
  </si>
  <si>
    <t>02430</t>
  </si>
  <si>
    <t>00996</t>
  </si>
  <si>
    <t>SECCION NOCTURNA C.T.P. DE COBANO</t>
  </si>
  <si>
    <t>104212-00</t>
  </si>
  <si>
    <t>00193</t>
  </si>
  <si>
    <t>4170</t>
  </si>
  <si>
    <t>C.T.P. BUENOS AIRES</t>
  </si>
  <si>
    <t>800 NORTE DE LA IGLESIA CATOLICA</t>
  </si>
  <si>
    <t>ctp.debuenosaires@mep.go.cr</t>
  </si>
  <si>
    <t>27300045</t>
  </si>
  <si>
    <t>MARIA RAQUEL MENA PINTO</t>
  </si>
  <si>
    <t>27300722</t>
  </si>
  <si>
    <t>00880</t>
  </si>
  <si>
    <t>SECCION NOCTURNA C.T.P. DE BUENOS AIRES</t>
  </si>
  <si>
    <t>104253-00</t>
  </si>
  <si>
    <t>00196</t>
  </si>
  <si>
    <t>4213</t>
  </si>
  <si>
    <t>C.T.P. DE OSA</t>
  </si>
  <si>
    <t>PALMAR</t>
  </si>
  <si>
    <t>PALMAR NORTE</t>
  </si>
  <si>
    <t>PALMAR NORTE, FRENTE A CABINAS BRUNKA</t>
  </si>
  <si>
    <t>ctp.deosa@mep.go.cr</t>
  </si>
  <si>
    <t>27866156</t>
  </si>
  <si>
    <t>HENRY RODRIGUEZ MOJICA</t>
  </si>
  <si>
    <t>OLMAN ALBAN SALAZAR UREÑA</t>
  </si>
  <si>
    <t>27866209</t>
  </si>
  <si>
    <t>00280</t>
  </si>
  <si>
    <t>00951</t>
  </si>
  <si>
    <t>SECCION NOCTURNA C.T.P. OSA</t>
  </si>
  <si>
    <t>104662-00</t>
  </si>
  <si>
    <t>00197</t>
  </si>
  <si>
    <t>5748</t>
  </si>
  <si>
    <t>C.T.P. DE QUEPOS</t>
  </si>
  <si>
    <t>PUNTARENAS / QUEPOS / QUEPOS</t>
  </si>
  <si>
    <t>JUNTA NARANJO</t>
  </si>
  <si>
    <t>FRENTE A MAXI PALI</t>
  </si>
  <si>
    <t>ctp.dequepos@mep.go.cr</t>
  </si>
  <si>
    <t>27770322</t>
  </si>
  <si>
    <t>JHOVANNY LOAIZA PORRAS</t>
  </si>
  <si>
    <t>27740318</t>
  </si>
  <si>
    <t>01008</t>
  </si>
  <si>
    <t>SECCION NOCTURNA C.T.P. DE QUEPOS</t>
  </si>
  <si>
    <t>104270-00</t>
  </si>
  <si>
    <t>00198</t>
  </si>
  <si>
    <t>4231</t>
  </si>
  <si>
    <t>C.T.P. DE MATAPALO</t>
  </si>
  <si>
    <t>PUNTARENAS / QUEPOS / SAVEGRE</t>
  </si>
  <si>
    <t>MATAPALO</t>
  </si>
  <si>
    <t>FRENTE A LA PLAZA DE FUTBOL COSTADO NORTE</t>
  </si>
  <si>
    <t>ctp.dematapalo@mep.go.cr</t>
  </si>
  <si>
    <t>FERNANDO ENRIQUEZ ESPINOZA</t>
  </si>
  <si>
    <t>83059996</t>
  </si>
  <si>
    <t>87903430</t>
  </si>
  <si>
    <t>104254-00</t>
  </si>
  <si>
    <t>00199</t>
  </si>
  <si>
    <t>4214</t>
  </si>
  <si>
    <t>C.T.P. CARLOS MANUEL VICENTE CASTRO</t>
  </si>
  <si>
    <t>INVU LA ROTONDA</t>
  </si>
  <si>
    <t>COSTADO OESTE DEPOSITO LIBRE COMERCIO GOLFITO</t>
  </si>
  <si>
    <t>ctp.carlosmanuelvicente@mep.go.cr</t>
  </si>
  <si>
    <t>27750142</t>
  </si>
  <si>
    <t>BRENDA GONZALEZ GONZALEZ</t>
  </si>
  <si>
    <t>ROSALBA JIMENEZ CISNEROS</t>
  </si>
  <si>
    <t>27750256</t>
  </si>
  <si>
    <t>00913</t>
  </si>
  <si>
    <t>SECCION NOCTURNA C.T.P. CARLOS MANUEL VICENTE C.</t>
  </si>
  <si>
    <t>104259-00</t>
  </si>
  <si>
    <t>00200</t>
  </si>
  <si>
    <t>4220</t>
  </si>
  <si>
    <t>C.T.P. DE PUERTO JIMENEZ</t>
  </si>
  <si>
    <t>PUERTO JIMENEZ, 300 M. SE DE LA BOMBA OSA</t>
  </si>
  <si>
    <t>ctp.puertojimenez@gmail.com</t>
  </si>
  <si>
    <t>27355201</t>
  </si>
  <si>
    <t>JESSICA MARITZA DIAZ GOMEZ</t>
  </si>
  <si>
    <t>27355041</t>
  </si>
  <si>
    <t>00821</t>
  </si>
  <si>
    <t>01050</t>
  </si>
  <si>
    <t>SECCION NOCTURNA C.T.P. DE PUERTO JIMENEZ</t>
  </si>
  <si>
    <t>104257-00</t>
  </si>
  <si>
    <t>00201</t>
  </si>
  <si>
    <t>4217</t>
  </si>
  <si>
    <t>C.T.P. GUAYCARA</t>
  </si>
  <si>
    <t>GUAYCARA</t>
  </si>
  <si>
    <t>RIO CLARO</t>
  </si>
  <si>
    <t>300 M SUR DEL SERVICENTRO RIO CLARO</t>
  </si>
  <si>
    <t>ctp.deguaycara@mep.go.cr</t>
  </si>
  <si>
    <t>27899047</t>
  </si>
  <si>
    <t>LEIDY ARACELLY GUERRA PATIÑO</t>
  </si>
  <si>
    <t>ANA YANCY ALVARADO ENRIQUEZ</t>
  </si>
  <si>
    <t>27899336</t>
  </si>
  <si>
    <t>00832</t>
  </si>
  <si>
    <t>00914</t>
  </si>
  <si>
    <t>SECCION NOCTURNA C.T.P. GUAYCARA</t>
  </si>
  <si>
    <t>104255-00</t>
  </si>
  <si>
    <t>4215</t>
  </si>
  <si>
    <t>C.T.P. UMBERTO MELLONI CAMPANINI</t>
  </si>
  <si>
    <t>400 M AL NOROESTE DE CORREOS DE COSTA RICA</t>
  </si>
  <si>
    <t>ctp.umbertomellonicampanini@mep.go.cr</t>
  </si>
  <si>
    <t>27733125</t>
  </si>
  <si>
    <t>JONATHAN FONSECA SALAZAR</t>
  </si>
  <si>
    <t>27733387</t>
  </si>
  <si>
    <t>00912</t>
  </si>
  <si>
    <t>SECCION NOCTURNA C.T.P. UMBERTO MELLONI C.</t>
  </si>
  <si>
    <t>104256-00</t>
  </si>
  <si>
    <t>4216</t>
  </si>
  <si>
    <t>C.T.P. DE SABALITO</t>
  </si>
  <si>
    <t>700 M SURESTE DE LA TOSTADORA RIO BRUS</t>
  </si>
  <si>
    <t>ctp.desabalito@mep.go.cr</t>
  </si>
  <si>
    <t>27840616</t>
  </si>
  <si>
    <t>YORLENI BORBON CAMPOS</t>
  </si>
  <si>
    <t>27730230</t>
  </si>
  <si>
    <t>01248</t>
  </si>
  <si>
    <t>104269-00</t>
  </si>
  <si>
    <t>00204</t>
  </si>
  <si>
    <t>4230</t>
  </si>
  <si>
    <t>C.T.P. DE PARRITA</t>
  </si>
  <si>
    <t>LA JULIETA</t>
  </si>
  <si>
    <t>200 M NOROESTE DEL MERCADO DE PARRITA</t>
  </si>
  <si>
    <t>ctp.deparrita@mep.go.cr</t>
  </si>
  <si>
    <t>83301369</t>
  </si>
  <si>
    <t>GENIER JESUS JIMENEZ CHAVARRIA</t>
  </si>
  <si>
    <t>27799004</t>
  </si>
  <si>
    <t>00964</t>
  </si>
  <si>
    <t>SECCION NOCTURNA C.T.P. DE PARRITA</t>
  </si>
  <si>
    <t>104258-00</t>
  </si>
  <si>
    <t>00206</t>
  </si>
  <si>
    <t>4218</t>
  </si>
  <si>
    <t>C.T.P. DE CORREDORES</t>
  </si>
  <si>
    <t>LA CUESTA</t>
  </si>
  <si>
    <t>3 KM ESTE DE ADUANA TICA, CAMINO A LA CUESTA</t>
  </si>
  <si>
    <t>ctp.decorredores@mep.go.cr</t>
  </si>
  <si>
    <t>27321139</t>
  </si>
  <si>
    <t>HERMILEY ALVARADO LOPEZ</t>
  </si>
  <si>
    <t>DEIVIN JOSE RODRIGUEZ RAMIREZ</t>
  </si>
  <si>
    <t>27322287</t>
  </si>
  <si>
    <t>00954</t>
  </si>
  <si>
    <t>SECCION NOCTURNA C.T.P. DE CORREDORES</t>
  </si>
  <si>
    <t>104260-00</t>
  </si>
  <si>
    <t>00208</t>
  </si>
  <si>
    <t>4221</t>
  </si>
  <si>
    <t>C.T.P. DE LIMON</t>
  </si>
  <si>
    <t>CORALES 2</t>
  </si>
  <si>
    <t>HUETAR CARIBE</t>
  </si>
  <si>
    <t>FRENTE A LA ESCUELA LIDER LOS CORALES</t>
  </si>
  <si>
    <t>ctp.delimon@mep.go.cr</t>
  </si>
  <si>
    <t>27950052</t>
  </si>
  <si>
    <t>CARLOS HERNANDEZ ARCE</t>
  </si>
  <si>
    <t>22017169</t>
  </si>
  <si>
    <t>SECCION NOCTURNA C.T.P. DE LIMON</t>
  </si>
  <si>
    <t>104263-00</t>
  </si>
  <si>
    <t>00209</t>
  </si>
  <si>
    <t>4224</t>
  </si>
  <si>
    <t>C.T.P. VALLE DE LA ESTRELLA</t>
  </si>
  <si>
    <t>BARRIO LA CABAÑA</t>
  </si>
  <si>
    <t>ctp.valledelaestrella@mep.go.cr</t>
  </si>
  <si>
    <t>HAEZEL LINARES KELLY</t>
  </si>
  <si>
    <t>27590036</t>
  </si>
  <si>
    <t>LUIS PASTOR URBINA</t>
  </si>
  <si>
    <t>27590142</t>
  </si>
  <si>
    <t>104266-00</t>
  </si>
  <si>
    <t>4227</t>
  </si>
  <si>
    <t>C.T.P. DE POCOCI</t>
  </si>
  <si>
    <t>CENTRO</t>
  </si>
  <si>
    <t>FRENTE A HOTEL SUERRE</t>
  </si>
  <si>
    <t>ctp.depococi@mep.go.cr</t>
  </si>
  <si>
    <t>27100816</t>
  </si>
  <si>
    <t>27111497</t>
  </si>
  <si>
    <t>00999</t>
  </si>
  <si>
    <t>SECCION NOCTURNA C.T.P. DE POCOCI</t>
  </si>
  <si>
    <t>104265-00</t>
  </si>
  <si>
    <t>00213</t>
  </si>
  <si>
    <t>4226</t>
  </si>
  <si>
    <t>C.T.P. PADRE ROBERTO EVANS SAUNDERS</t>
  </si>
  <si>
    <t>250 M SUR OFICINAS CORREOS DE COSTA RICA</t>
  </si>
  <si>
    <t>ctp.padrerobertoevans@mep.go.cr</t>
  </si>
  <si>
    <t>27688093</t>
  </si>
  <si>
    <t>DEIRY ISABEL LIZANO MORA</t>
  </si>
  <si>
    <t>27685436</t>
  </si>
  <si>
    <t>01183</t>
  </si>
  <si>
    <t>00959</t>
  </si>
  <si>
    <t>SECCION NOCTURNA C.T.P. PADRE ROBERTO EVANS S.</t>
  </si>
  <si>
    <t>104262-00</t>
  </si>
  <si>
    <t>00214</t>
  </si>
  <si>
    <t>4223</t>
  </si>
  <si>
    <t>C.T.P. DE TALAMANCA</t>
  </si>
  <si>
    <t>BRIBRI</t>
  </si>
  <si>
    <t>500 M OESTE DE LOS TRIBUNALES DE JUSTICIA</t>
  </si>
  <si>
    <t>ctp.talamanca@gmail.com</t>
  </si>
  <si>
    <t>27510060</t>
  </si>
  <si>
    <t>WILBERTH VARGAS COTO</t>
  </si>
  <si>
    <t>85747493</t>
  </si>
  <si>
    <t>104261-00</t>
  </si>
  <si>
    <t>00215</t>
  </si>
  <si>
    <t>4222</t>
  </si>
  <si>
    <t>C.T.P. DE BATAAN</t>
  </si>
  <si>
    <t>BATAN</t>
  </si>
  <si>
    <t>CONTIGUO A LA SUCURSAL DE LA CCSS</t>
  </si>
  <si>
    <t>ctp.bataam@mep.go.cr</t>
  </si>
  <si>
    <t>27184052</t>
  </si>
  <si>
    <t>SUSANA ZUÑIGA RODRIGUEZ</t>
  </si>
  <si>
    <t>27186207</t>
  </si>
  <si>
    <t>00272</t>
  </si>
  <si>
    <t>00958</t>
  </si>
  <si>
    <t>SECCION NOCTURNA C.T.P. DE BATAAN</t>
  </si>
  <si>
    <t>104267-00</t>
  </si>
  <si>
    <t>4228</t>
  </si>
  <si>
    <t>C.T.P. GUACIMO</t>
  </si>
  <si>
    <t>1 KM AL NORTE DE LA ANTIGUA ESTACION DEL FERROCARRIL</t>
  </si>
  <si>
    <t>ctp.deguacimo@mep.go.cr</t>
  </si>
  <si>
    <t>CARLOS RETANA LOPEZ</t>
  </si>
  <si>
    <t>27165048</t>
  </si>
  <si>
    <t>25660341</t>
  </si>
  <si>
    <t>104268-00</t>
  </si>
  <si>
    <t>00238</t>
  </si>
  <si>
    <t>4229</t>
  </si>
  <si>
    <t>C.T.P. DE JACO</t>
  </si>
  <si>
    <t>200 M SUR DE MAXI PALI</t>
  </si>
  <si>
    <t>ctp.dejaco@mep.go.cr</t>
  </si>
  <si>
    <t>26433694</t>
  </si>
  <si>
    <t>FERNANDO PUSEY HALL</t>
  </si>
  <si>
    <t>KATTIA VILLALOBOS VALDEZ</t>
  </si>
  <si>
    <t>26437451</t>
  </si>
  <si>
    <t>00905</t>
  </si>
  <si>
    <t>SECCION NOCTURNA C.T.P. DE JACO</t>
  </si>
  <si>
    <t>104200-00</t>
  </si>
  <si>
    <t>00269</t>
  </si>
  <si>
    <t>4158</t>
  </si>
  <si>
    <t>C.T.P. DOS CERCAS</t>
  </si>
  <si>
    <t>DAMAS</t>
  </si>
  <si>
    <t>DEL PALI SAN LORENZO, 100 M OESTE</t>
  </si>
  <si>
    <t>ctp.doscercas@mep.go.cr</t>
  </si>
  <si>
    <t>22505502</t>
  </si>
  <si>
    <t>HAROLD MONGE GARITA</t>
  </si>
  <si>
    <t>22501833</t>
  </si>
  <si>
    <t>25519478</t>
  </si>
  <si>
    <t>22700885</t>
  </si>
  <si>
    <t>22544090</t>
  </si>
  <si>
    <t>24433490</t>
  </si>
  <si>
    <t>NOCTURNO CALASANZ</t>
  </si>
  <si>
    <t>83947325</t>
  </si>
  <si>
    <t>26350583</t>
  </si>
  <si>
    <t>COLEGIO BILINGÜE YURUSTI</t>
  </si>
  <si>
    <t>27848079</t>
  </si>
  <si>
    <t>BILINGÜE INMACULADA DE JACO</t>
  </si>
  <si>
    <t>24511520</t>
  </si>
  <si>
    <t>27719646</t>
  </si>
  <si>
    <t>104230-00</t>
  </si>
  <si>
    <t>00526</t>
  </si>
  <si>
    <t>4190</t>
  </si>
  <si>
    <t>C.T.P. DE FLORES</t>
  </si>
  <si>
    <t>BARRIO LA SOLEDAD</t>
  </si>
  <si>
    <t>200 M NORTE DE LA CIUDAD JUDICIAL</t>
  </si>
  <si>
    <t>ctp.deflores@mep.go.cr</t>
  </si>
  <si>
    <t>22654811</t>
  </si>
  <si>
    <t>EDGARDO MORALES ROMERO</t>
  </si>
  <si>
    <t>00788</t>
  </si>
  <si>
    <t>104247-00</t>
  </si>
  <si>
    <t>00592</t>
  </si>
  <si>
    <t>4207</t>
  </si>
  <si>
    <t>C.T.P. DE ABANGARES</t>
  </si>
  <si>
    <t>LAS JUNTAS</t>
  </si>
  <si>
    <t>FRENTE AL CEMENTERIO MUNICIPAL DE LAS JUNTAS</t>
  </si>
  <si>
    <t>ctp.deabangares@mep.go.cr</t>
  </si>
  <si>
    <t>26620246</t>
  </si>
  <si>
    <t>SANDY ALONSO JIMENEZ CASCANTE</t>
  </si>
  <si>
    <t>GRICELDA VARGAS SEGURA</t>
  </si>
  <si>
    <t>26620685</t>
  </si>
  <si>
    <t>01718</t>
  </si>
  <si>
    <t>01007</t>
  </si>
  <si>
    <t>SECCION NOCTURNA C.T.P. DE ABANGARES</t>
  </si>
  <si>
    <t>104621-00</t>
  </si>
  <si>
    <t>00678</t>
  </si>
  <si>
    <t>5680</t>
  </si>
  <si>
    <t>C.T.P. DE SANTA ANA</t>
  </si>
  <si>
    <t>LINDORA</t>
  </si>
  <si>
    <t>300 OESTE DE BANCO NACIONAL</t>
  </si>
  <si>
    <t>ctp.desantaana@mep.go.cr</t>
  </si>
  <si>
    <t>22036843</t>
  </si>
  <si>
    <t>WENDY SOLANO AGUILAR</t>
  </si>
  <si>
    <t>85594033</t>
  </si>
  <si>
    <t>104681-00</t>
  </si>
  <si>
    <t>00730</t>
  </si>
  <si>
    <t>5818</t>
  </si>
  <si>
    <t>C.T.P. DE ESCAZU</t>
  </si>
  <si>
    <t>DEL SUPER AGUIMAR 50 OESTE</t>
  </si>
  <si>
    <t>ctp.escazu@mep.go.cr</t>
  </si>
  <si>
    <t>22897944</t>
  </si>
  <si>
    <t>XINIA BERMUDEZ ESTRADA</t>
  </si>
  <si>
    <t>01044</t>
  </si>
  <si>
    <t>SECCION NOCTURNA C.T.P. DE ESCAZU</t>
  </si>
  <si>
    <t>104786-00</t>
  </si>
  <si>
    <t>00755</t>
  </si>
  <si>
    <t>6032</t>
  </si>
  <si>
    <t>C.T.P. FERNANDO VOLIO JIMENEZ</t>
  </si>
  <si>
    <t>QUEBRADILLA</t>
  </si>
  <si>
    <t>600 AL OESTE DEL PARQUE DE QUEBRADILLA</t>
  </si>
  <si>
    <t>ctp.fernandovoliojimenez@mep.go.cr</t>
  </si>
  <si>
    <t>25736828</t>
  </si>
  <si>
    <t>ABEL ELIZONDO GUZMAN</t>
  </si>
  <si>
    <t>104788-00</t>
  </si>
  <si>
    <t>00771</t>
  </si>
  <si>
    <t>6034</t>
  </si>
  <si>
    <t>C.T.P. TRONADORA</t>
  </si>
  <si>
    <t>TRONADORA</t>
  </si>
  <si>
    <t>200 M NORTE DEL REDONDEL DE TOROS</t>
  </si>
  <si>
    <t>ctp.tronadora@mep.go.cr</t>
  </si>
  <si>
    <t>26931066</t>
  </si>
  <si>
    <t>MANUEL DURAN PIMENTEL</t>
  </si>
  <si>
    <t>01006</t>
  </si>
  <si>
    <t>SECCION NOCTURNA C.T.P. TRONADORA</t>
  </si>
  <si>
    <t>104787-00</t>
  </si>
  <si>
    <t>00784</t>
  </si>
  <si>
    <t>6033</t>
  </si>
  <si>
    <t>C.T.P. INVU LAS CAÑAS</t>
  </si>
  <si>
    <t>EL ERIZO INVU CAÑAS</t>
  </si>
  <si>
    <t>DETRAS DE LA IGLESIA CATOLICA, EL ERIZO</t>
  </si>
  <si>
    <t>ctp.invulascanas@mep.go.cr</t>
  </si>
  <si>
    <t>24406240</t>
  </si>
  <si>
    <t>ALLAN BARBOZA JIMENEZ</t>
  </si>
  <si>
    <t>00917</t>
  </si>
  <si>
    <t>SECCION NOCTURNA C.T.P. INVU LAS CAÑAS</t>
  </si>
  <si>
    <t>104775-00</t>
  </si>
  <si>
    <t>00791</t>
  </si>
  <si>
    <t>6016</t>
  </si>
  <si>
    <t>C.T.P. ULADISLAO GAMEZ SOLANO</t>
  </si>
  <si>
    <t>QUINCE DE AGOSTO</t>
  </si>
  <si>
    <t>CONTIGUO AL CENCINAI DE TIRRASES</t>
  </si>
  <si>
    <t>ctp.uladislaogamezsolano@mep.go.cr</t>
  </si>
  <si>
    <t>22765536</t>
  </si>
  <si>
    <t>PABLO MASIS BONICHE</t>
  </si>
  <si>
    <t>02185</t>
  </si>
  <si>
    <t>00907</t>
  </si>
  <si>
    <t>SECCION NOCTURNA C.T.P. ULADISLAO GAMEZ SOLANO</t>
  </si>
  <si>
    <t>104804-00</t>
  </si>
  <si>
    <t>00801</t>
  </si>
  <si>
    <t>6105</t>
  </si>
  <si>
    <t>C.T.P. CARRIZAL</t>
  </si>
  <si>
    <t>CARRIZAL</t>
  </si>
  <si>
    <t>QUIZARRASES</t>
  </si>
  <si>
    <t>200 M NOROESTE CALLE QUIZARRASES</t>
  </si>
  <si>
    <t>ctp.carrizal@mep.go.crm</t>
  </si>
  <si>
    <t>24830055</t>
  </si>
  <si>
    <t>INGRID SUSANA JIMENEZ LOPEZ</t>
  </si>
  <si>
    <t>01099</t>
  </si>
  <si>
    <t>SECCION NOCTURNA C.T.P. CARRIZAL</t>
  </si>
  <si>
    <t>104815-00</t>
  </si>
  <si>
    <t>00807</t>
  </si>
  <si>
    <t>6130</t>
  </si>
  <si>
    <t>C.T.P. GRANADILLA</t>
  </si>
  <si>
    <t>200 NORTE DEL RESIDENCIAL MONTERAN</t>
  </si>
  <si>
    <t>ctp.degranadilla@mep.go.cr</t>
  </si>
  <si>
    <t>PAULA PEREZ MALAVASI</t>
  </si>
  <si>
    <t>22738916</t>
  </si>
  <si>
    <t>00860</t>
  </si>
  <si>
    <t>SECCION NOCTURNA C.T.P. DE GRANADILLA</t>
  </si>
  <si>
    <t>104803-00</t>
  </si>
  <si>
    <t>00817</t>
  </si>
  <si>
    <t>6104</t>
  </si>
  <si>
    <t>C.T.P. JOSE ALBERTAZZI</t>
  </si>
  <si>
    <t>LOS GUIDO</t>
  </si>
  <si>
    <t>SECTOR 6</t>
  </si>
  <si>
    <t>350 OESTE ALCOHOLICOS ANONIMOS</t>
  </si>
  <si>
    <t>ctp.josealbertazzi@mep.go.cr</t>
  </si>
  <si>
    <t>22702273</t>
  </si>
  <si>
    <t>ANA LUCIA BENAVIDES FERNANDEZ</t>
  </si>
  <si>
    <t>00944</t>
  </si>
  <si>
    <t>SECCION NOCTURNA C.T.P. JOSE ALBERTAZZI</t>
  </si>
  <si>
    <t>200318-00</t>
  </si>
  <si>
    <t>C.T.P. AGUSTINIANO CIUDAD DE LOS NIÑOS</t>
  </si>
  <si>
    <t>3,5 KM SUR DE LOS TRIBUNALES DE JUSTICIA</t>
  </si>
  <si>
    <t>colegiotecnicoagustiniano@ciudaddelosninoscr.org</t>
  </si>
  <si>
    <t>83841467</t>
  </si>
  <si>
    <t>JESUS MARIA RAMOS LEZA</t>
  </si>
  <si>
    <t>27972815</t>
  </si>
  <si>
    <t>104937-00</t>
  </si>
  <si>
    <t>00867</t>
  </si>
  <si>
    <t>6358</t>
  </si>
  <si>
    <t>C.T.P. VASQUEZ DE CORONADO</t>
  </si>
  <si>
    <t>ROMILIOS</t>
  </si>
  <si>
    <t>800 NORTE DEL SALON EL PARA</t>
  </si>
  <si>
    <t>ctp.vazquezdecoronado@mep.go.cr</t>
  </si>
  <si>
    <t>22293801</t>
  </si>
  <si>
    <t>SUE ADRIAN CHINCHILLA CALDERON</t>
  </si>
  <si>
    <t>00945</t>
  </si>
  <si>
    <t>SECCION NOCTURNA C.T.P. VASQUEZ DE CORONADO</t>
  </si>
  <si>
    <t>25512483</t>
  </si>
  <si>
    <t>104988-00</t>
  </si>
  <si>
    <t>00903</t>
  </si>
  <si>
    <t>6504</t>
  </si>
  <si>
    <t>C.T.P. SAN PEDRO DE BARVA</t>
  </si>
  <si>
    <t>200 M NORTE DEL CAMPO SANTO SILENCIO Y PAZ</t>
  </si>
  <si>
    <t>ctp.sanpedrodebarva@mep.go.cr</t>
  </si>
  <si>
    <t>22385053</t>
  </si>
  <si>
    <t>MARGARITA RAMIREZ BONILLA</t>
  </si>
  <si>
    <t>01041</t>
  </si>
  <si>
    <t>SECCION NOCTURNA C.T.P. SAN PEDRO DE BARVA</t>
  </si>
  <si>
    <t>104989-00</t>
  </si>
  <si>
    <t>00918</t>
  </si>
  <si>
    <t>6505</t>
  </si>
  <si>
    <t>C.T.P. DE PALMICHAL</t>
  </si>
  <si>
    <t>400 M ESTE DE LA PLAZA DE DEPORTES</t>
  </si>
  <si>
    <t>ctp.deplamichal@mep.go.cr</t>
  </si>
  <si>
    <t>24184409</t>
  </si>
  <si>
    <t>BRAULIO MONTERO GONZALEZ</t>
  </si>
  <si>
    <t>01075</t>
  </si>
  <si>
    <t>SECCION NOCTURNA C.T.P. DE PALMICHAL</t>
  </si>
  <si>
    <t>104986-00</t>
  </si>
  <si>
    <t>00919</t>
  </si>
  <si>
    <t>6502</t>
  </si>
  <si>
    <t>C.T.P. SANTO CRISTO DE ESQUIPULAS</t>
  </si>
  <si>
    <t>ESQUIPULAS</t>
  </si>
  <si>
    <t>LA ERMITA</t>
  </si>
  <si>
    <t>100 M ESTE DE LA ESCUELA JULIA FERNANDEZ R</t>
  </si>
  <si>
    <t>ctp.santocristodeesquipulas@mep.go.cr</t>
  </si>
  <si>
    <t>24533107</t>
  </si>
  <si>
    <t>MARCO ALFREDO AVILA DURAN</t>
  </si>
  <si>
    <t>00955</t>
  </si>
  <si>
    <t>SECCION NOCTURNA C.T.P. SANTO CRISTO DE ESQUIPULAS</t>
  </si>
  <si>
    <t>104991-00</t>
  </si>
  <si>
    <t>00920</t>
  </si>
  <si>
    <t>6507</t>
  </si>
  <si>
    <t>C.T.P. SABANILLA</t>
  </si>
  <si>
    <t>400 SURESTE DE COOPETRANSASI</t>
  </si>
  <si>
    <t>ctp.sabanilla@mep.go.cr</t>
  </si>
  <si>
    <t>JACQUELINE PATRICIA ZAMORA VARGAS</t>
  </si>
  <si>
    <t>24495748</t>
  </si>
  <si>
    <t>01726</t>
  </si>
  <si>
    <t>01137</t>
  </si>
  <si>
    <t>SECCION NOCTURNA C.T.P. SABANILLA</t>
  </si>
  <si>
    <t>104992-00</t>
  </si>
  <si>
    <t>00921</t>
  </si>
  <si>
    <t>6508</t>
  </si>
  <si>
    <t>C.T.P. SAN RAFAEL DE POAS</t>
  </si>
  <si>
    <t>COSTADO NORTE DEL TEMPLO CATOLICO DE SAN RAFA</t>
  </si>
  <si>
    <t>ctp.sanrafaeldepoas@mep.go.cr</t>
  </si>
  <si>
    <t>HERNAN BONILLA CESPEDES</t>
  </si>
  <si>
    <t>104990-00</t>
  </si>
  <si>
    <t>00922</t>
  </si>
  <si>
    <t>6506</t>
  </si>
  <si>
    <t>C.T.P. BOLIVAR</t>
  </si>
  <si>
    <t>BOLIVAR</t>
  </si>
  <si>
    <t>250 M OESTE DEL EBAIS DE LOS ANGELES</t>
  </si>
  <si>
    <t>ctp.debolivar@mep.go.cr</t>
  </si>
  <si>
    <t>KATTIA MADRIGAL BALLESTERO</t>
  </si>
  <si>
    <t>21015992</t>
  </si>
  <si>
    <t>104987-00</t>
  </si>
  <si>
    <t>00923</t>
  </si>
  <si>
    <t>6503</t>
  </si>
  <si>
    <t>C.T.P. DE DULCE NOMBRE</t>
  </si>
  <si>
    <t>CARTAGO / CARTAGO / DULCE NOMBRE</t>
  </si>
  <si>
    <t>75 O. 50 S. Y 75 O. DEL CEMENTERIO</t>
  </si>
  <si>
    <t>ctp.dulcenombre@mep.go.cr</t>
  </si>
  <si>
    <t>25536190</t>
  </si>
  <si>
    <t>SYLVIA ALEJANDRA SANCHEZ TORTOS</t>
  </si>
  <si>
    <t>00963</t>
  </si>
  <si>
    <t>SECCION NOCTURNA C.T.P. DE DULCE NOMBRE</t>
  </si>
  <si>
    <t>105008-00</t>
  </si>
  <si>
    <t>00931</t>
  </si>
  <si>
    <t>6537</t>
  </si>
  <si>
    <t>C.T.P. SANTA EULALIA</t>
  </si>
  <si>
    <t>SANTA EULALIA</t>
  </si>
  <si>
    <t>400 NOROESTE DE LAS BOMBAS DE AGUA DEL AYA</t>
  </si>
  <si>
    <t>ctp.santaeulalia@mep.go.cr</t>
  </si>
  <si>
    <t>61582100</t>
  </si>
  <si>
    <t>105003-00</t>
  </si>
  <si>
    <t>00932</t>
  </si>
  <si>
    <t>6532</t>
  </si>
  <si>
    <t>C.T.P. AMBIENTALISTA ISAIAS RETANA ARIAS</t>
  </si>
  <si>
    <t>PEDREGOSO</t>
  </si>
  <si>
    <t>PEDREGOSO, 100 M OESTE Y 1200 M NORTE DE LA PLAZA DE DEPORTES</t>
  </si>
  <si>
    <t>ctp.ambientalistaisaiasretana@mep.go.cr</t>
  </si>
  <si>
    <t>27714243</t>
  </si>
  <si>
    <t>ARNULFO ALVARADO LOPEZ</t>
  </si>
  <si>
    <t>02441</t>
  </si>
  <si>
    <t>01106</t>
  </si>
  <si>
    <t>SECCION NOCTURNA C.T.P. AMBIENT. ISAIAS RETANA</t>
  </si>
  <si>
    <t>105005-00</t>
  </si>
  <si>
    <t>00934</t>
  </si>
  <si>
    <t>6534</t>
  </si>
  <si>
    <t>C.T.P. SANTA LUCIA</t>
  </si>
  <si>
    <t>LLANOS DE SANTA LUCIA</t>
  </si>
  <si>
    <t>800 SUR DE LA GUARDIA RURAL</t>
  </si>
  <si>
    <t>ctp.santalucia@mep.go.cr</t>
  </si>
  <si>
    <t>25745990</t>
  </si>
  <si>
    <t>ANABEL VARGAS CALDERON</t>
  </si>
  <si>
    <t>01005</t>
  </si>
  <si>
    <t>SECCION NOCTURNA C.T.P. SANTA LUCIA</t>
  </si>
  <si>
    <t>105000-00</t>
  </si>
  <si>
    <t>00935</t>
  </si>
  <si>
    <t>6529</t>
  </si>
  <si>
    <t>C.T.P. ABELARDO BONILLA BALDARES</t>
  </si>
  <si>
    <t>125 ESTE DE LA ESCUELA APOLINAR LOBO UMANA</t>
  </si>
  <si>
    <t>ctp.abelardobonillabaldares@mep.go.cr</t>
  </si>
  <si>
    <t>22947119</t>
  </si>
  <si>
    <t>ABRAHAM JOSE BERROCAL ROGERS</t>
  </si>
  <si>
    <t>00992</t>
  </si>
  <si>
    <t>SECCION NOCTURNA C.T.P. ABELARDO BONILLA B.</t>
  </si>
  <si>
    <t>104998-00</t>
  </si>
  <si>
    <t>00936</t>
  </si>
  <si>
    <t>6527</t>
  </si>
  <si>
    <t>C.T.P. MAXIMO QUESADA PICADO</t>
  </si>
  <si>
    <t>PATARRA</t>
  </si>
  <si>
    <t>SALITRILLOS</t>
  </si>
  <si>
    <t>DELA IGLESIA CATOLICA SAN JUAN DE PATARRA 1 KM AL SUR 800 ESTE DIAGONAL AL SUPER TENORIO</t>
  </si>
  <si>
    <t>ctp.maximoquesada@mep.go.cr</t>
  </si>
  <si>
    <t>22764262</t>
  </si>
  <si>
    <t>ALEJANDRO BRENES GAMBOA</t>
  </si>
  <si>
    <t>00745</t>
  </si>
  <si>
    <t>104999-00</t>
  </si>
  <si>
    <t>00937</t>
  </si>
  <si>
    <t>6528</t>
  </si>
  <si>
    <t>C.T.P. PURRAL</t>
  </si>
  <si>
    <t>PURRAL</t>
  </si>
  <si>
    <t>DE ASEMBIS PURRAL 600 M AL SURESTE</t>
  </si>
  <si>
    <t>ctp.depurral@mep.go.cr</t>
  </si>
  <si>
    <t>DANNY ALEJANDRO FUENTES RAMIREZ</t>
  </si>
  <si>
    <t>88206790</t>
  </si>
  <si>
    <t>00419</t>
  </si>
  <si>
    <t>00991</t>
  </si>
  <si>
    <t>SECCION NOCTURNA C.T.P. PURRAL</t>
  </si>
  <si>
    <t>105004-00</t>
  </si>
  <si>
    <t>00939</t>
  </si>
  <si>
    <t>6533</t>
  </si>
  <si>
    <t>C.T.P. OREAMUNO</t>
  </si>
  <si>
    <t>600 NORTE DE LA PLAZA DE DEPORTES</t>
  </si>
  <si>
    <t>ctp.deoreamuno@mep.go.cr</t>
  </si>
  <si>
    <t>25517316</t>
  </si>
  <si>
    <t>RAUL MIRANDA MESEN</t>
  </si>
  <si>
    <t>105007-00</t>
  </si>
  <si>
    <t>00940</t>
  </si>
  <si>
    <t>6536</t>
  </si>
  <si>
    <t>C.T.P. ROSARIO DE NARANJO</t>
  </si>
  <si>
    <t>ROSARIO</t>
  </si>
  <si>
    <t>SECTOR VARGAS</t>
  </si>
  <si>
    <t>150 M OESTE Y 100 SUR DE LA ESCUELA ROSARIO D</t>
  </si>
  <si>
    <t>ctp.elrosariodenaranjo@mep.go.cr</t>
  </si>
  <si>
    <t>24511819</t>
  </si>
  <si>
    <t>01039</t>
  </si>
  <si>
    <t>SECCION NOCTURNA C.T.P. ROSARIO DE NARANJO</t>
  </si>
  <si>
    <t>104995-00</t>
  </si>
  <si>
    <t>00946</t>
  </si>
  <si>
    <t>6524</t>
  </si>
  <si>
    <t>C.T.P. SAN ISIDRO DE HEREDIA</t>
  </si>
  <si>
    <t>SAN JOSECITO</t>
  </si>
  <si>
    <t>DIAGONAL DE LA IGLESIA SANTA CECILIA, SAN JOSECITO</t>
  </si>
  <si>
    <t>ctp.sanisidrodeheredia@mep.go.cr</t>
  </si>
  <si>
    <t>22685475</t>
  </si>
  <si>
    <t>ADRIAN GRANADOS MASIS</t>
  </si>
  <si>
    <t>01073</t>
  </si>
  <si>
    <t>SECCION NOCTURNA C.T.P. SAN ISIDRO DE HEREDIA</t>
  </si>
  <si>
    <t>104996-00</t>
  </si>
  <si>
    <t>00947</t>
  </si>
  <si>
    <t>6525</t>
  </si>
  <si>
    <t>C.T.P. SANTO DOMINGO</t>
  </si>
  <si>
    <t>300 E Y 25 S DE LA IGLESIA CATOLICA SANTA ROSA</t>
  </si>
  <si>
    <t>ctp.santodomingo@mep.go.cr</t>
  </si>
  <si>
    <t>22443190</t>
  </si>
  <si>
    <t>MAURICIO OBANDO OBANDO</t>
  </si>
  <si>
    <t>01047</t>
  </si>
  <si>
    <t>SECCION NOCTURNA C.T.P. SANTO DOMINGO</t>
  </si>
  <si>
    <t>104997-00</t>
  </si>
  <si>
    <t>00948</t>
  </si>
  <si>
    <t>6526</t>
  </si>
  <si>
    <t>C.T.P. MERCEDES NORTE</t>
  </si>
  <si>
    <t>600 M NORTE DEL TEMPLO CATOLICO, MERCEDES NORTE</t>
  </si>
  <si>
    <t>ctp.mercedes.norte@mep.go.cr</t>
  </si>
  <si>
    <t>22605090</t>
  </si>
  <si>
    <t>LAURA RAMON ELIZONDO</t>
  </si>
  <si>
    <t>22378013</t>
  </si>
  <si>
    <t>105001-00</t>
  </si>
  <si>
    <t>00949</t>
  </si>
  <si>
    <t>6530</t>
  </si>
  <si>
    <t>C.T.P. PAVAS</t>
  </si>
  <si>
    <t>PAVAS CENTRO</t>
  </si>
  <si>
    <t>100 SUR DE LA CLINICA DE PAVAS</t>
  </si>
  <si>
    <t>ctp.depavas@mep.go.cr</t>
  </si>
  <si>
    <t>22962805</t>
  </si>
  <si>
    <t>BEATRIZ ROJAS AGÜERO</t>
  </si>
  <si>
    <t>01046</t>
  </si>
  <si>
    <t>SECCION NOCTURNA C.T.P. DE PAVAS</t>
  </si>
  <si>
    <t>105006-00</t>
  </si>
  <si>
    <t>00950</t>
  </si>
  <si>
    <t>6535</t>
  </si>
  <si>
    <t>C.T.P. CALLE ZAMORA</t>
  </si>
  <si>
    <t>CALLE ZAMORA</t>
  </si>
  <si>
    <t>COSTADO SUR DE LA PLAZA DE FUTBOL</t>
  </si>
  <si>
    <t>ctp.callezamora@mep.go.cr</t>
  </si>
  <si>
    <t>24450793</t>
  </si>
  <si>
    <t>ALBERTO HERNANDEZ ENRIQUEZ</t>
  </si>
  <si>
    <t>00997</t>
  </si>
  <si>
    <t>SECCION NOCTURNA C.T.P. CALLE ZAMORA</t>
  </si>
  <si>
    <t>105009-00</t>
  </si>
  <si>
    <t>00967</t>
  </si>
  <si>
    <t>6538</t>
  </si>
  <si>
    <t>C.T.P. DE CAÑAS</t>
  </si>
  <si>
    <t>B° SAN LUIS, CONTIGUO INDER-CAÑAS</t>
  </si>
  <si>
    <t>ctp.decanas@mep.go.cr</t>
  </si>
  <si>
    <t>26689015</t>
  </si>
  <si>
    <t>ELIETH FERNANDEZ CABEZAS</t>
  </si>
  <si>
    <t>26692911</t>
  </si>
  <si>
    <t>01037</t>
  </si>
  <si>
    <t>SECCION NOCTURNA C.T.P. DE CAÑAS</t>
  </si>
  <si>
    <t>105002-00</t>
  </si>
  <si>
    <t>00968</t>
  </si>
  <si>
    <t>6531</t>
  </si>
  <si>
    <t>C.T.P. DE ASERRI</t>
  </si>
  <si>
    <t>DEL ABASTECEDOR PRESTACIONES 400 E Y 50 S</t>
  </si>
  <si>
    <t>ctp.deaserri@mep.go.cr</t>
  </si>
  <si>
    <t>88952599</t>
  </si>
  <si>
    <t>01001</t>
  </si>
  <si>
    <t>SECCION NOCTURNA C.T.P. DE ASERRI</t>
  </si>
  <si>
    <t>105012-00</t>
  </si>
  <si>
    <t>00983</t>
  </si>
  <si>
    <t>6548</t>
  </si>
  <si>
    <t>C.T.P. DE MORA</t>
  </si>
  <si>
    <t>DIAGONAL A LA ESCUELA SAN BOSCO DE MORA</t>
  </si>
  <si>
    <t>ctp.demora@mep.go.cr</t>
  </si>
  <si>
    <t>22490215</t>
  </si>
  <si>
    <t>DORA ALICIA AGUILAR MATAMOROS</t>
  </si>
  <si>
    <t>105014-00</t>
  </si>
  <si>
    <t>00984</t>
  </si>
  <si>
    <t>6550</t>
  </si>
  <si>
    <t>C.T.P. ESPARZA</t>
  </si>
  <si>
    <t>BARON</t>
  </si>
  <si>
    <t>COSTADO SUR DE LA PLAZA DE DEPORTES, LAS PARCELAS IDA EL BARON</t>
  </si>
  <si>
    <t>ctp.esparza@mep.go.cr</t>
  </si>
  <si>
    <t>ANA GRICELLE PARRA MENDEZ</t>
  </si>
  <si>
    <t>85840705</t>
  </si>
  <si>
    <t>105013-00</t>
  </si>
  <si>
    <t>00985</t>
  </si>
  <si>
    <t>6549</t>
  </si>
  <si>
    <t>C.T.P. ZARCERO</t>
  </si>
  <si>
    <t>360 M AL OESTE DEL CEMENTERIO DE ZARCERO</t>
  </si>
  <si>
    <t>ctp.zarcero@mep.go.cr</t>
  </si>
  <si>
    <t>SEYLYN ARAYA MORALES</t>
  </si>
  <si>
    <t>88855457</t>
  </si>
  <si>
    <t>105011-00</t>
  </si>
  <si>
    <t>00986</t>
  </si>
  <si>
    <t>6547</t>
  </si>
  <si>
    <t>C.T.P. DE ATENAS</t>
  </si>
  <si>
    <t>500 SUR Y 150 NORESTE DE LOS TRIBUNALES DE JUSTICIA</t>
  </si>
  <si>
    <t>ctp.atenas@mep.go.cr</t>
  </si>
  <si>
    <t>GRACE ZAMORA SANCHEZ</t>
  </si>
  <si>
    <t>24461215</t>
  </si>
  <si>
    <t>01042</t>
  </si>
  <si>
    <t>SECCION NOCTURNA C.T.P. DE ATENAS</t>
  </si>
  <si>
    <t>105037-00</t>
  </si>
  <si>
    <t>01011</t>
  </si>
  <si>
    <t>6578</t>
  </si>
  <si>
    <t>C.T.P. BARRIO IRVIN</t>
  </si>
  <si>
    <t>BARRIO IRVIN</t>
  </si>
  <si>
    <t>150 ESTE DE LA ESCUELA IRVIN</t>
  </si>
  <si>
    <t>ctp.barrioirvin@mep.go.cr</t>
  </si>
  <si>
    <t>88672014</t>
  </si>
  <si>
    <t>OLGA MARIA LOPEZ MEDRANO</t>
  </si>
  <si>
    <t>01637</t>
  </si>
  <si>
    <t>01136</t>
  </si>
  <si>
    <t>SECCION NOCTURNA C.T.P. BARRIO IRVIN</t>
  </si>
  <si>
    <t>105038-00</t>
  </si>
  <si>
    <t>01012</t>
  </si>
  <si>
    <t>6579</t>
  </si>
  <si>
    <t>C.T.P. DE LIVERPOOL</t>
  </si>
  <si>
    <t>LIVERPOOL</t>
  </si>
  <si>
    <t>DEL SUPER SOL NACIENTE, 150 M NOROESTE</t>
  </si>
  <si>
    <t>ctp.liverpool@mep.go.cr</t>
  </si>
  <si>
    <t>MARVIN MANCIA ELIZONDO</t>
  </si>
  <si>
    <t>27581878</t>
  </si>
  <si>
    <t>01051</t>
  </si>
  <si>
    <t>SECCION NOCTURNA C.T.P. DE LIVERPOOL</t>
  </si>
  <si>
    <t>105040-00</t>
  </si>
  <si>
    <t>01013</t>
  </si>
  <si>
    <t>6581</t>
  </si>
  <si>
    <t>C.T.P. OROSI</t>
  </si>
  <si>
    <t>OROSI</t>
  </si>
  <si>
    <t>LA ANITA</t>
  </si>
  <si>
    <t>800 SURESTE DEL BENEFICIO ORLICHS</t>
  </si>
  <si>
    <t>ctp.deorosi@mep.go.cr</t>
  </si>
  <si>
    <t>25332504</t>
  </si>
  <si>
    <t>NIDIA PATRICIA BRENES BRENES</t>
  </si>
  <si>
    <t>25750008</t>
  </si>
  <si>
    <t>105035-00</t>
  </si>
  <si>
    <t>01014</t>
  </si>
  <si>
    <t>6576</t>
  </si>
  <si>
    <t>C.T.P. HENRI FRANÇOIS PITTIER</t>
  </si>
  <si>
    <t>PITTIER</t>
  </si>
  <si>
    <t>2 KM NOROESTE DE PLAZA FUTBOL FILA NARANJO</t>
  </si>
  <si>
    <t>ctp.henrifrancoispittier@mep.go.cr</t>
  </si>
  <si>
    <t>AARON CASTILLO NAVARRO</t>
  </si>
  <si>
    <t>27488114</t>
  </si>
  <si>
    <t>02784</t>
  </si>
  <si>
    <t>105041-00</t>
  </si>
  <si>
    <t>01016</t>
  </si>
  <si>
    <t>6582</t>
  </si>
  <si>
    <t>C.T.P. ROBERTO GAMBOA VALVERDE</t>
  </si>
  <si>
    <t>DE LA BOMBA ANATOT 125 ESTE</t>
  </si>
  <si>
    <t>ctp.robertogamboavalverde@mep.go.cr</t>
  </si>
  <si>
    <t>22752317</t>
  </si>
  <si>
    <t>JAYRON ALBERTO OBANDO OSES</t>
  </si>
  <si>
    <t>105042-00</t>
  </si>
  <si>
    <t>01017</t>
  </si>
  <si>
    <t>6583</t>
  </si>
  <si>
    <t>C.T.P. BRAULIO ODIO HERRERA</t>
  </si>
  <si>
    <t>DE LA PLAZA DE DEPORTES 300 S, CALLE LA LEGUA</t>
  </si>
  <si>
    <t>ctp.braulioodioherrera@mep.go.cr</t>
  </si>
  <si>
    <t>INGRID MARIA MORA SILES</t>
  </si>
  <si>
    <t>88786623</t>
  </si>
  <si>
    <t>01045</t>
  </si>
  <si>
    <t>SECCION NOCTURNA C.T.P. BRAULIO ODIO HERRERA</t>
  </si>
  <si>
    <t>105034-00</t>
  </si>
  <si>
    <t>01018</t>
  </si>
  <si>
    <t>6574</t>
  </si>
  <si>
    <t>C.T.P. JOSE MARIA ZELEDON BRENES</t>
  </si>
  <si>
    <t>25 SUR, 75 OESTE DEL TEMPLO CATOLICO</t>
  </si>
  <si>
    <t>ctp.josemariazeledon@mep.go.cr</t>
  </si>
  <si>
    <t>EDGAR VILLEGAS MORA</t>
  </si>
  <si>
    <t>72817763</t>
  </si>
  <si>
    <t>105039-00</t>
  </si>
  <si>
    <t>01019</t>
  </si>
  <si>
    <t>6580</t>
  </si>
  <si>
    <t>C.T.P. AGROPORTICA</t>
  </si>
  <si>
    <t>ASENTAMIENTO AGROPORTICA</t>
  </si>
  <si>
    <t>DEL ANTIGUO ATERRIZAJE DE FINCA SAN PEDRO 1 K</t>
  </si>
  <si>
    <t>ctp.deagroportica@mep.go.cr</t>
  </si>
  <si>
    <t>VICTOR CRUZ CASTRO</t>
  </si>
  <si>
    <t>88544566</t>
  </si>
  <si>
    <t>105043-00</t>
  </si>
  <si>
    <t>01020</t>
  </si>
  <si>
    <t>6584</t>
  </si>
  <si>
    <t>C.T.P. LAS PALMITAS</t>
  </si>
  <si>
    <t>LAS PALMITAS</t>
  </si>
  <si>
    <t>200 S DE LA IGLESIA CATOLICA LAS PALMITAS</t>
  </si>
  <si>
    <t>ctp.laspalmitas@mep.go.cr</t>
  </si>
  <si>
    <t>OSCAR ALFARO BARRANTES</t>
  </si>
  <si>
    <t>89556565</t>
  </si>
  <si>
    <t>44092714</t>
  </si>
  <si>
    <t>01049</t>
  </si>
  <si>
    <t>SECCION NOCTURNA C.T.P. LAS PALMITAS</t>
  </si>
  <si>
    <t>105036-00</t>
  </si>
  <si>
    <t>01021</t>
  </si>
  <si>
    <t>6577</t>
  </si>
  <si>
    <t>C.T.P. DE PLATANAR</t>
  </si>
  <si>
    <t>PLATANAR</t>
  </si>
  <si>
    <t>150 ESTE DEL CEMENTERIO DE PLATANAR</t>
  </si>
  <si>
    <t>ctp.deplatanar@mep.go.cr</t>
  </si>
  <si>
    <t>24757122</t>
  </si>
  <si>
    <t>MIGUEL ANGEL CARVAJAL JIMENEZ</t>
  </si>
  <si>
    <t>01043</t>
  </si>
  <si>
    <t>SECCION NOCTURNA C.T.P. DE PLATANAR</t>
  </si>
  <si>
    <t>105049-00</t>
  </si>
  <si>
    <t>01029</t>
  </si>
  <si>
    <t>6634</t>
  </si>
  <si>
    <t>C.T.P. DE ALAJUELITA</t>
  </si>
  <si>
    <t>BARRIO SAN PABLO</t>
  </si>
  <si>
    <t>100 E, 400 N DEL MAXI PALI</t>
  </si>
  <si>
    <t>ctp.alajuelita@mep.go.cr</t>
  </si>
  <si>
    <t>22222872</t>
  </si>
  <si>
    <t>GIOVANNI SOLIS ARCE</t>
  </si>
  <si>
    <t>105048-00</t>
  </si>
  <si>
    <t>01030</t>
  </si>
  <si>
    <t>6633</t>
  </si>
  <si>
    <t>C.T.P. DE BELEN</t>
  </si>
  <si>
    <t>LA RIBERA</t>
  </si>
  <si>
    <t>DE LA CRUZ ROJA 150 SUR Y 25 OESTE DE LA C.B.LA GRACIA</t>
  </si>
  <si>
    <t>ctp.debelen@mep.go.cr</t>
  </si>
  <si>
    <t>25890332</t>
  </si>
  <si>
    <t>WALTER BORBON PICADO</t>
  </si>
  <si>
    <t>105050-00</t>
  </si>
  <si>
    <t>01031</t>
  </si>
  <si>
    <t>6635</t>
  </si>
  <si>
    <t>C.T.P. DE SAN RAFAEL DE ALAJUELA</t>
  </si>
  <si>
    <t>CONTIGUO AL TANQUE DE LA ASADA</t>
  </si>
  <si>
    <t>ctp.sanrafaeldealajuela@mep.go.cr</t>
  </si>
  <si>
    <t>21027983</t>
  </si>
  <si>
    <t>HUGO LEON RAMIREZ</t>
  </si>
  <si>
    <t>01098</t>
  </si>
  <si>
    <t>SECCION NOCTURNA C.T.P. SAN RAFAEL DE ALAJUELA</t>
  </si>
  <si>
    <t>105056-00</t>
  </si>
  <si>
    <t>01052</t>
  </si>
  <si>
    <t>6641</t>
  </si>
  <si>
    <t>C.T.P. LA TIGRA</t>
  </si>
  <si>
    <t>LA TIGRA</t>
  </si>
  <si>
    <t>100 SUR 800 ESTE DE LA ESCUELA LA TIGRA</t>
  </si>
  <si>
    <t>ctp.latigra@mep.go.cr</t>
  </si>
  <si>
    <t>SEDIEL SOLERA CARRANZA</t>
  </si>
  <si>
    <t>24689331</t>
  </si>
  <si>
    <t>01074</t>
  </si>
  <si>
    <t>SECCION NOCTURNA C.T.P. LA TIGRA</t>
  </si>
  <si>
    <t>105055-00</t>
  </si>
  <si>
    <t>01053</t>
  </si>
  <si>
    <t>6640</t>
  </si>
  <si>
    <t>C.T.P. DE COPAL</t>
  </si>
  <si>
    <t>GUANACASTE / NICOYA / QUEBRADA HONDA</t>
  </si>
  <si>
    <t>QUEBRADA HONDA</t>
  </si>
  <si>
    <t>COPAL</t>
  </si>
  <si>
    <t>50 OESTE DE ESCUELA BLAS MONTES LEAL</t>
  </si>
  <si>
    <t>ctp.decopal@mep.go.cr</t>
  </si>
  <si>
    <t>83237997</t>
  </si>
  <si>
    <t>CESAR SOLANO RODRIGUEZ</t>
  </si>
  <si>
    <t>02108</t>
  </si>
  <si>
    <t>105054-00</t>
  </si>
  <si>
    <t>01054</t>
  </si>
  <si>
    <t>6639</t>
  </si>
  <si>
    <t>C.T.P. DEL ESTE</t>
  </si>
  <si>
    <t>100 M NORTE Y 50 OESTE DE AUTOS VILLALOBOS</t>
  </si>
  <si>
    <t>ctp.deleste@mep.go.cr</t>
  </si>
  <si>
    <t>22411295</t>
  </si>
  <si>
    <t>CINTHYA LOBO CORDERO</t>
  </si>
  <si>
    <t>200414-00</t>
  </si>
  <si>
    <t>01056</t>
  </si>
  <si>
    <t>C.T.P. C.I.T.</t>
  </si>
  <si>
    <t>HEREDIA / BELEN / LA ASUNCION</t>
  </si>
  <si>
    <t>75 M ESTE Y 150 M SUR DE PEDREGAL, LA ASUNCION DE BELEN, HEREDIA</t>
  </si>
  <si>
    <t>direccion@ctpcit.co.cr</t>
  </si>
  <si>
    <t>WALTER ANDRES ROLDAN QUIROS</t>
  </si>
  <si>
    <t>22390833</t>
  </si>
  <si>
    <t>20610426</t>
  </si>
  <si>
    <t>105069-00</t>
  </si>
  <si>
    <t>01079</t>
  </si>
  <si>
    <t>6718</t>
  </si>
  <si>
    <t>C.T.P. LA CARPIO</t>
  </si>
  <si>
    <t>LA CARPIO</t>
  </si>
  <si>
    <t>EN LAS INSTALACIONES DE LA ESCUELA RAFAEL VARGAS QUIROS, DE LA ESTACION DEL ICE 25 M SUR.</t>
  </si>
  <si>
    <t>ctp.lacarpio@mep.go.cr</t>
  </si>
  <si>
    <t>22201457</t>
  </si>
  <si>
    <t>IVAN MENA HIDALGO</t>
  </si>
  <si>
    <t>PRISCILA REYES ACOSTA</t>
  </si>
  <si>
    <t>88348465</t>
  </si>
  <si>
    <t>84328298</t>
  </si>
  <si>
    <t>105070-00</t>
  </si>
  <si>
    <t>01082</t>
  </si>
  <si>
    <t>6719</t>
  </si>
  <si>
    <t>C.T.P. HATILLO</t>
  </si>
  <si>
    <t>INSTALACIONES DE LA IGLESIA MARIA REINA HATILLO 1</t>
  </si>
  <si>
    <t>ctp.dehatillo@mep.go.cr</t>
  </si>
  <si>
    <t>22540111</t>
  </si>
  <si>
    <t>GABRIELA ROJAS CAMBRONERO</t>
  </si>
  <si>
    <t>COLEGIO TESORO DEL SABER</t>
  </si>
  <si>
    <t>105517-00</t>
  </si>
  <si>
    <t>01138</t>
  </si>
  <si>
    <t>7025</t>
  </si>
  <si>
    <t>C.T.P. ING. CARLOS PASCUA ZUÑIGA</t>
  </si>
  <si>
    <t>105518-00</t>
  </si>
  <si>
    <t>01139</t>
  </si>
  <si>
    <t>7026</t>
  </si>
  <si>
    <t>C.T.P. GUARARI</t>
  </si>
  <si>
    <t>300 OE DEL SALON COMUNAL DE LOS SAUCES</t>
  </si>
  <si>
    <t>ctp.guarari@mep.go.cr</t>
  </si>
  <si>
    <t>CENTRO EDUCATIVO VAS CHRISTIAN SCHOOL</t>
  </si>
  <si>
    <t>01148</t>
  </si>
  <si>
    <t>C.T.P. PROYECTO EDUCATIVO SURI</t>
  </si>
  <si>
    <t>DEL PALI DE PAVAS CENTRO, 300 M AL SUR</t>
  </si>
  <si>
    <t>BETANIA SEAS MOLINA</t>
  </si>
  <si>
    <t>LA PAZ COMMUNITY SCHOOL-CARRILLO-</t>
  </si>
  <si>
    <t>CENTRO EDUCATIVO LEON</t>
  </si>
  <si>
    <t>FINLAND SCHOOL COSTA RICA</t>
  </si>
  <si>
    <t>CENTRO EDUCATIVO CLOVER HILLS EDUCATIVE SYSTEM</t>
  </si>
  <si>
    <t>4.00007</t>
  </si>
  <si>
    <t>4.00022</t>
  </si>
  <si>
    <t>4.00030</t>
  </si>
  <si>
    <t>4.00039</t>
  </si>
  <si>
    <t>4.00042</t>
  </si>
  <si>
    <t>4.00045</t>
  </si>
  <si>
    <t>4.00046</t>
  </si>
  <si>
    <t>4.00053</t>
  </si>
  <si>
    <t>4.00060</t>
  </si>
  <si>
    <t>4.00076</t>
  </si>
  <si>
    <t>4.00077</t>
  </si>
  <si>
    <t>4.00081</t>
  </si>
  <si>
    <t>4.00082</t>
  </si>
  <si>
    <t>4.00083</t>
  </si>
  <si>
    <t>4.00084</t>
  </si>
  <si>
    <t>4.00085</t>
  </si>
  <si>
    <t>4.00091</t>
  </si>
  <si>
    <t>4.00102</t>
  </si>
  <si>
    <t>4.00105</t>
  </si>
  <si>
    <t>4.00110</t>
  </si>
  <si>
    <t>4.00112</t>
  </si>
  <si>
    <t>4.00114</t>
  </si>
  <si>
    <t>4.00115</t>
  </si>
  <si>
    <t>4.00116</t>
  </si>
  <si>
    <t>4.00117</t>
  </si>
  <si>
    <t>4.00118</t>
  </si>
  <si>
    <t>4.00119</t>
  </si>
  <si>
    <t>4.00121</t>
  </si>
  <si>
    <t>4.00122</t>
  </si>
  <si>
    <t>4.00123</t>
  </si>
  <si>
    <t>4.00124</t>
  </si>
  <si>
    <t>4.00130</t>
  </si>
  <si>
    <t>4.00132</t>
  </si>
  <si>
    <t>4.00134</t>
  </si>
  <si>
    <t>4.00137</t>
  </si>
  <si>
    <t>4.00138</t>
  </si>
  <si>
    <t>4.00144</t>
  </si>
  <si>
    <t>4.00148</t>
  </si>
  <si>
    <t>4.00159</t>
  </si>
  <si>
    <t>4.00162</t>
  </si>
  <si>
    <t>4.00165</t>
  </si>
  <si>
    <t>4.00167</t>
  </si>
  <si>
    <t>4.00168</t>
  </si>
  <si>
    <t>4.00170</t>
  </si>
  <si>
    <t>4.00171</t>
  </si>
  <si>
    <t>4.00172</t>
  </si>
  <si>
    <t>4.00173</t>
  </si>
  <si>
    <t>4.00175</t>
  </si>
  <si>
    <t>4.00176</t>
  </si>
  <si>
    <t>4.00177</t>
  </si>
  <si>
    <t>4.00181</t>
  </si>
  <si>
    <t>4.00183</t>
  </si>
  <si>
    <t>4.00187</t>
  </si>
  <si>
    <t>4.00188</t>
  </si>
  <si>
    <t>4.00189</t>
  </si>
  <si>
    <t>4.00190</t>
  </si>
  <si>
    <t>4.00191</t>
  </si>
  <si>
    <t>4.00193</t>
  </si>
  <si>
    <t>4.00196</t>
  </si>
  <si>
    <t>4.00197</t>
  </si>
  <si>
    <t>4.00198</t>
  </si>
  <si>
    <t>4.00199</t>
  </si>
  <si>
    <t>4.00200</t>
  </si>
  <si>
    <t>4.00201</t>
  </si>
  <si>
    <t>4.00202</t>
  </si>
  <si>
    <t>4.00203</t>
  </si>
  <si>
    <t>4.00204</t>
  </si>
  <si>
    <t>4.00206</t>
  </si>
  <si>
    <t>4.00208</t>
  </si>
  <si>
    <t>4.00209</t>
  </si>
  <si>
    <t>4.00212</t>
  </si>
  <si>
    <t>4.00213</t>
  </si>
  <si>
    <t>4.00214</t>
  </si>
  <si>
    <t>4.00215</t>
  </si>
  <si>
    <t>4.00216</t>
  </si>
  <si>
    <t>4.00238</t>
  </si>
  <si>
    <t>4.00269</t>
  </si>
  <si>
    <t>4.00526</t>
  </si>
  <si>
    <t>4.00592</t>
  </si>
  <si>
    <t>4.00678</t>
  </si>
  <si>
    <t>4.00730</t>
  </si>
  <si>
    <t>4.00755</t>
  </si>
  <si>
    <t>4.00771</t>
  </si>
  <si>
    <t>4.00784</t>
  </si>
  <si>
    <t>4.00791</t>
  </si>
  <si>
    <t>4.00801</t>
  </si>
  <si>
    <t>4.00807</t>
  </si>
  <si>
    <t>4.00817</t>
  </si>
  <si>
    <t>4.00818</t>
  </si>
  <si>
    <t>4.00867</t>
  </si>
  <si>
    <t>4.00903</t>
  </si>
  <si>
    <t>4.00918</t>
  </si>
  <si>
    <t>4.00919</t>
  </si>
  <si>
    <t>4.00920</t>
  </si>
  <si>
    <t>4.00921</t>
  </si>
  <si>
    <t>4.00922</t>
  </si>
  <si>
    <t>4.00923</t>
  </si>
  <si>
    <t>4.00931</t>
  </si>
  <si>
    <t>4.00932</t>
  </si>
  <si>
    <t>4.00934</t>
  </si>
  <si>
    <t>4.00935</t>
  </si>
  <si>
    <t>4.00936</t>
  </si>
  <si>
    <t>4.00937</t>
  </si>
  <si>
    <t>4.00939</t>
  </si>
  <si>
    <t>4.00940</t>
  </si>
  <si>
    <t>4.00946</t>
  </si>
  <si>
    <t>4.00947</t>
  </si>
  <si>
    <t>4.00948</t>
  </si>
  <si>
    <t>4.00949</t>
  </si>
  <si>
    <t>4.00950</t>
  </si>
  <si>
    <t>4.00967</t>
  </si>
  <si>
    <t>4.00968</t>
  </si>
  <si>
    <t>4.00983</t>
  </si>
  <si>
    <t>4.00984</t>
  </si>
  <si>
    <t>4.00985</t>
  </si>
  <si>
    <t>4.00986</t>
  </si>
  <si>
    <t>4.01011</t>
  </si>
  <si>
    <t>4.01012</t>
  </si>
  <si>
    <t>4.01013</t>
  </si>
  <si>
    <t>4.01014</t>
  </si>
  <si>
    <t>4.01016</t>
  </si>
  <si>
    <t>4.01017</t>
  </si>
  <si>
    <t>4.01018</t>
  </si>
  <si>
    <t>4.01019</t>
  </si>
  <si>
    <t>4.01020</t>
  </si>
  <si>
    <t>4.01021</t>
  </si>
  <si>
    <t>4.01029</t>
  </si>
  <si>
    <t>4.01030</t>
  </si>
  <si>
    <t>4.01031</t>
  </si>
  <si>
    <t>4.01052</t>
  </si>
  <si>
    <t>4.01053</t>
  </si>
  <si>
    <t>4.01054</t>
  </si>
  <si>
    <t>4.01056</t>
  </si>
  <si>
    <t>4.01079</t>
  </si>
  <si>
    <t>4.01082</t>
  </si>
  <si>
    <t>4.01138</t>
  </si>
  <si>
    <t>4.01139</t>
  </si>
  <si>
    <t>4.01148</t>
  </si>
  <si>
    <r>
      <t xml:space="preserve">Motivos por los que </t>
    </r>
    <r>
      <rPr>
        <b/>
        <u val="double"/>
        <sz val="11"/>
        <color theme="0"/>
        <rFont val="Gentium Basic"/>
      </rPr>
      <t>NO cuenta con sala para lactancia:</t>
    </r>
  </si>
  <si>
    <r>
      <t xml:space="preserve">MT
</t>
    </r>
    <r>
      <rPr>
        <b/>
        <sz val="9"/>
        <rFont val="Gentium Basic"/>
      </rPr>
      <t>(1-6)</t>
    </r>
  </si>
  <si>
    <r>
      <t xml:space="preserve">MAU
</t>
    </r>
    <r>
      <rPr>
        <b/>
        <sz val="9"/>
        <rFont val="Gentium Basic"/>
      </rPr>
      <t>(1-2)</t>
    </r>
  </si>
  <si>
    <r>
      <t xml:space="preserve">VT
</t>
    </r>
    <r>
      <rPr>
        <b/>
        <sz val="9"/>
        <rFont val="Gentium Basic"/>
      </rPr>
      <t>(1-6)</t>
    </r>
  </si>
  <si>
    <r>
      <t xml:space="preserve">VAU
</t>
    </r>
    <r>
      <rPr>
        <b/>
        <sz val="9"/>
        <rFont val="Gentium Basic"/>
      </rPr>
      <t>(1-2)</t>
    </r>
  </si>
  <si>
    <r>
      <t xml:space="preserve">ET
</t>
    </r>
    <r>
      <rPr>
        <b/>
        <sz val="9"/>
        <rFont val="Gentium Basic"/>
      </rPr>
      <t>(1-4)</t>
    </r>
  </si>
  <si>
    <r>
      <t xml:space="preserve">EAU
</t>
    </r>
    <r>
      <rPr>
        <b/>
        <sz val="9"/>
        <rFont val="Gentium Basic"/>
      </rPr>
      <t>(1-2)</t>
    </r>
  </si>
  <si>
    <r>
      <t xml:space="preserve">Administrativos
</t>
    </r>
    <r>
      <rPr>
        <i/>
        <sz val="10"/>
        <rFont val="Gentium Basic"/>
      </rPr>
      <t>(Director, Subdirector, Asistente de Dirección, Auxiliar Administrativo)</t>
    </r>
  </si>
  <si>
    <r>
      <t xml:space="preserve">Técnicos-Docentes
</t>
    </r>
    <r>
      <rPr>
        <i/>
        <sz val="10"/>
        <rFont val="Gentium Basic"/>
      </rPr>
      <t>(Orientador, Orientador Asistente, Bibliotecólogo)</t>
    </r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</si>
  <si>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</si>
  <si>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Administrativos y de Servicios
</t>
    </r>
    <r>
      <rPr>
        <i/>
        <sz val="10"/>
        <rFont val="Gentium Basic"/>
      </rPr>
      <t>(Oficinistas, Misceláneos, Cocineras, Trabajador Social, otros)</t>
    </r>
  </si>
  <si>
    <r>
      <t xml:space="preserve">(1)
</t>
    </r>
    <r>
      <rPr>
        <b/>
        <sz val="10"/>
        <rFont val="Gentium Basic"/>
      </rPr>
      <t>Estudiantes que tienen alguna 
Discapacidad o Condición</t>
    </r>
    <r>
      <rPr>
        <b/>
        <i/>
        <sz val="10"/>
        <rFont val="Gentium Basic"/>
      </rPr>
      <t xml:space="preserve">
</t>
    </r>
    <r>
      <rPr>
        <i/>
        <sz val="10"/>
        <rFont val="Gentium Basic"/>
      </rPr>
      <t>(Reciban o no Servicios de Apoyo Educativo)</t>
    </r>
  </si>
  <si>
    <r>
      <t xml:space="preserve">(2)
</t>
    </r>
    <r>
      <rPr>
        <b/>
        <sz val="10"/>
        <rFont val="Gentium Basic"/>
      </rPr>
      <t xml:space="preserve">De los estudiantes anotados en la columna (1), indique los que </t>
    </r>
    <r>
      <rPr>
        <b/>
        <u/>
        <sz val="10"/>
        <rFont val="Gentium Basic"/>
      </rPr>
      <t>RECIBEN</t>
    </r>
    <r>
      <rPr>
        <b/>
        <sz val="10"/>
        <rFont val="Gentium Basic"/>
      </rPr>
      <t xml:space="preserve"> algún Servicio de Apoyo Educativo
</t>
    </r>
    <r>
      <rPr>
        <i/>
        <sz val="10"/>
        <rFont val="Gentium Basic"/>
      </rPr>
      <t>(Población Atendida)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</si>
  <si>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</si>
  <si>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Situación Conductual Problemática </t>
    </r>
    <r>
      <rPr>
        <b/>
        <vertAlign val="superscript"/>
        <sz val="11"/>
        <rFont val="Gentium Basic"/>
      </rPr>
      <t>2/</t>
    </r>
  </si>
  <si>
    <r>
      <t xml:space="preserve">Trastorno Específico de Aprendizaje </t>
    </r>
    <r>
      <rPr>
        <b/>
        <vertAlign val="superscript"/>
        <sz val="11"/>
        <rFont val="Gentium Basic"/>
      </rPr>
      <t>3/</t>
    </r>
  </si>
  <si>
    <r>
      <t xml:space="preserve">Otro tipo  </t>
    </r>
    <r>
      <rPr>
        <b/>
        <vertAlign val="superscript"/>
        <sz val="11"/>
        <rFont val="Gentium Basic"/>
      </rPr>
      <t>4/</t>
    </r>
  </si>
  <si>
    <t>Aprendo Pura Vida</t>
  </si>
  <si>
    <t>Formación Tecnológica / Informática / Cómputo</t>
  </si>
  <si>
    <t>Programas de Educación Abierta (considere Proyectos y Sedes)</t>
  </si>
  <si>
    <t xml:space="preserve">El dato desglosado por año cursado es mayor a la cifra de matrícula reportada en el Cuadro 1. </t>
  </si>
  <si>
    <t>APLAZADOS EN EL CURSO LECTIVO 2025, Y QUE APROBARON</t>
  </si>
  <si>
    <t>Aplaz.
2025</t>
  </si>
  <si>
    <t>Hombre</t>
  </si>
  <si>
    <t>Mujer</t>
  </si>
  <si>
    <t>T7</t>
  </si>
  <si>
    <t>H7</t>
  </si>
  <si>
    <t>T8</t>
  </si>
  <si>
    <t>H8</t>
  </si>
  <si>
    <t>T9</t>
  </si>
  <si>
    <t>H9</t>
  </si>
  <si>
    <t>T10</t>
  </si>
  <si>
    <t>H10</t>
  </si>
  <si>
    <t>T11</t>
  </si>
  <si>
    <t>H11</t>
  </si>
  <si>
    <t>T12</t>
  </si>
  <si>
    <t>H12</t>
  </si>
  <si>
    <t>M7</t>
  </si>
  <si>
    <t>M8</t>
  </si>
  <si>
    <t>M9</t>
  </si>
  <si>
    <t>M10</t>
  </si>
  <si>
    <t>M11</t>
  </si>
  <si>
    <t>M12</t>
  </si>
  <si>
    <t>(En este cuadro debe considerarse a cada funcionario una sola vez)</t>
  </si>
  <si>
    <t>(En este cuadro debe considerarse a cada funcionario, tantas veces como cargos tenga)</t>
  </si>
  <si>
    <t>(+) = Considere al personal que atiende también Plan Nacional.</t>
  </si>
  <si>
    <t>Docentes que atienden los Programas de Educación Abierta (incluye Proyectos y Sedes)</t>
  </si>
  <si>
    <t>Asignatura / Acelerador</t>
  </si>
  <si>
    <t>(+)</t>
  </si>
  <si>
    <t>SAN_CARLOS</t>
  </si>
  <si>
    <t>ZONA_NORTE_NORTE</t>
  </si>
  <si>
    <t>DRE</t>
  </si>
  <si>
    <t>CIRCUITOS</t>
  </si>
  <si>
    <t>SAN_JOSE_CENTRAL</t>
  </si>
  <si>
    <t>SAN_JOSE_NORTE</t>
  </si>
  <si>
    <t>SAN_JOSE_OESTE</t>
  </si>
  <si>
    <t>PEREZ_ZELEDON</t>
  </si>
  <si>
    <t>LOS_SANTOS</t>
  </si>
  <si>
    <t>SANTA_CRUZ</t>
  </si>
  <si>
    <t>GRANDE_DE_TERRABA</t>
  </si>
  <si>
    <t>01-06</t>
  </si>
  <si>
    <t>01-05</t>
  </si>
  <si>
    <t>01-07</t>
  </si>
  <si>
    <t>01-10</t>
  </si>
  <si>
    <t>01-03</t>
  </si>
  <si>
    <t>01-09</t>
  </si>
  <si>
    <t>01-14</t>
  </si>
  <si>
    <t>01-08</t>
  </si>
  <si>
    <t>01-04</t>
  </si>
  <si>
    <t>Educación para la Paz y la Convivencia</t>
  </si>
  <si>
    <t>Oficinista</t>
  </si>
  <si>
    <t>Trabajador Calificado</t>
  </si>
  <si>
    <t>Oficial de Seguridad</t>
  </si>
  <si>
    <t>Auxiliar de Vigilancia</t>
  </si>
  <si>
    <t>Conserje</t>
  </si>
  <si>
    <t>Cocinera</t>
  </si>
  <si>
    <t>Administ. y de Servicios Reubicados / Readecuados</t>
  </si>
  <si>
    <t>Informática Educativa / Informática / Cómputo</t>
  </si>
  <si>
    <t>Técnica Diurna</t>
  </si>
  <si>
    <t>¿Tiene Sección Técnica Nocturna?</t>
  </si>
  <si>
    <t>¿Tiene estructura curricular de Innovación Educativa?</t>
  </si>
  <si>
    <t>Técnica Nocturna</t>
  </si>
  <si>
    <t>MATRÍCULA INICIAL EN ALGUNAS ASIGNATURAS, TÉCNICA DIURNA</t>
  </si>
  <si>
    <t>TÉCNICA DIURNA</t>
  </si>
  <si>
    <t>DISCAPACIDAD O CONDICIÓN DE LOS ESTUDIANTES DE TÉCNICA DIURNA</t>
  </si>
  <si>
    <t>SEGÚN PAÍS/CONTINENTE, TÉCNICA DIURNA</t>
  </si>
  <si>
    <t>EL CURSO LECTIVO 2026, TÉCNICA DIURNA</t>
  </si>
  <si>
    <t xml:space="preserve">ESTUDIANTES QUE ADELANTAN UNA O MÁS ASIGNATURAS, TÉCNICA DIURNA </t>
  </si>
  <si>
    <t>REPITENTES EN ALGUNAS ASIGNATURAS, TÉCNICA DIURNA</t>
  </si>
  <si>
    <t>ESTUDIANTES DE TÉCNICA DIURNA REPORTADOS COMO</t>
  </si>
  <si>
    <t>ESTUDIANTES QUE APROBARON ALGUNA ASIGNATURA EN CONVOCATORIAS, TÉCNICA DIURNA</t>
  </si>
  <si>
    <t>PERSONAL TOTAL QUE LABORA EN TÉCNICA DIURNA</t>
  </si>
  <si>
    <t>PERSONAL TOTAL QUE LABORA EN TÉCNICA DIURNA, SEGÚN TIPO DE CARGO</t>
  </si>
  <si>
    <t>PERSONAL DOCENTE DE TÉCNICA DIURNA, POR GRUPO PROFESIONAL</t>
  </si>
  <si>
    <t>RESPONDA LAS SIGUIENTES OCHO PREGUNTAS: CONSIDERE LO RELACIONADO CON TÉCNICA DIURNA Y PLAN NACIONAL</t>
  </si>
  <si>
    <t>Modalidad
y Especialidad</t>
  </si>
  <si>
    <t>TOTAL</t>
  </si>
  <si>
    <t>Comercial y de Servicios</t>
  </si>
  <si>
    <t>Acoounting</t>
  </si>
  <si>
    <t>Administración y Operación Aduanera</t>
  </si>
  <si>
    <t>Animación 2D</t>
  </si>
  <si>
    <t>Animación 3D</t>
  </si>
  <si>
    <t>Banca y Finanzas</t>
  </si>
  <si>
    <t>Bilingual accounting and finance</t>
  </si>
  <si>
    <t>Bilingual Secretary</t>
  </si>
  <si>
    <t>Ciberseguridad</t>
  </si>
  <si>
    <t>Computer Networking</t>
  </si>
  <si>
    <t>Computer Science in Software Development</t>
  </si>
  <si>
    <t>Configuración y administración de servicios en la nube</t>
  </si>
  <si>
    <t>Configuración y Soporte de Redes de Comunicación y Sistemas Operativos</t>
  </si>
  <si>
    <t>Contabilidad</t>
  </si>
  <si>
    <t>Contabilidad y Control Interno</t>
  </si>
  <si>
    <t>Contabilidad y Costos</t>
  </si>
  <si>
    <t>Contabilidad y Finanzas</t>
  </si>
  <si>
    <t>Control de la calidad el software</t>
  </si>
  <si>
    <t>Desarrollo de aplicaciones de software</t>
  </si>
  <si>
    <t>Desarrollo Web</t>
  </si>
  <si>
    <t>Diseño y Desarrollo Digital</t>
  </si>
  <si>
    <t>Ecoturismo</t>
  </si>
  <si>
    <t>Ejecutivo Comercial y Servicio al Cliente</t>
  </si>
  <si>
    <t>Executive Service Center</t>
  </si>
  <si>
    <t>Gerencia y Producción en cocina</t>
  </si>
  <si>
    <t>Gestión de datos para el análisis y visualización</t>
  </si>
  <si>
    <t>Gestión de información organizacional</t>
  </si>
  <si>
    <t>Informática Empresarial</t>
  </si>
  <si>
    <t>Information Technology Support</t>
  </si>
  <si>
    <t>Inteligencia Artificial</t>
  </si>
  <si>
    <t>Mercadeo</t>
  </si>
  <si>
    <t>Operaciones de Empresas de Alojamiento</t>
  </si>
  <si>
    <t>Organización de Empresas de Turismo Rural</t>
  </si>
  <si>
    <t>Organización de operaciones y servicios de alimentos y bebidas</t>
  </si>
  <si>
    <t>Salud Ocupacional</t>
  </si>
  <si>
    <t>Secretariado Ejecutivo</t>
  </si>
  <si>
    <t>Industrial</t>
  </si>
  <si>
    <t>Administración, Logística y Distribución</t>
  </si>
  <si>
    <t>Construcción Civil</t>
  </si>
  <si>
    <t>Dibujo y Modelado de Edificaciones</t>
  </si>
  <si>
    <t>Dibujo y Modelado Mecánico</t>
  </si>
  <si>
    <t>Diseño de productos industriales textiles</t>
  </si>
  <si>
    <t>Diseño Gráfico multimedia</t>
  </si>
  <si>
    <t>Diseño Publicitario</t>
  </si>
  <si>
    <t>Diseño y Construcción de Muebles y Estructuras</t>
  </si>
  <si>
    <t>Electromecánica</t>
  </si>
  <si>
    <t>Electrónica Industrial</t>
  </si>
  <si>
    <t>Enderezado y pintura de vehículos</t>
  </si>
  <si>
    <t>Gestión de la Calidad</t>
  </si>
  <si>
    <t>Gestión de la Producción</t>
  </si>
  <si>
    <t>Instalación y Mantenimiento de Sistemas Eléctricos Industriales</t>
  </si>
  <si>
    <t>Logistic Administration and Distribution</t>
  </si>
  <si>
    <t>Mecánica de Precisión</t>
  </si>
  <si>
    <t>Mecánica General</t>
  </si>
  <si>
    <t>Productivity and Quality</t>
  </si>
  <si>
    <t>Refrigeración y Aire Acondicionado</t>
  </si>
  <si>
    <t>Reparación de los Sistemas de Vehículos Livianos</t>
  </si>
  <si>
    <t>Telecomunicaciones</t>
  </si>
  <si>
    <t>Agropecuaria</t>
  </si>
  <si>
    <t>Asistencia técnica en procesos biotecnológicos en laboratorio</t>
  </si>
  <si>
    <t>Agroecología</t>
  </si>
  <si>
    <t>Procesos productivos e inspección en la industria alimentaria</t>
  </si>
  <si>
    <t>Producción Agrícola y Pecuaria</t>
  </si>
  <si>
    <t>MATRÍCULA INICIAL SEGÚN MODALIDAD Y ESPECIALIDAD, TÉCNICA DIURNA</t>
  </si>
  <si>
    <t>Total-Técnica Diurna</t>
  </si>
  <si>
    <t>Año que cursa:</t>
  </si>
  <si>
    <t>C.T.P. AMBIENTALISTA ISAIAS RETANA</t>
  </si>
  <si>
    <t>CUADRO 17</t>
  </si>
  <si>
    <t>ESPACIO FISICO: CONSIDERE TÉCNICA DIURNA Y PLAN NACIONAL</t>
  </si>
  <si>
    <t>Técnica Diurna (incluye Asignaturas Especiales)</t>
  </si>
  <si>
    <t>COMPUTADORAS EN BUEN ESTADO: CONSIDERE TÉCNICA DIURNA Y PLAN NACIONAL</t>
  </si>
  <si>
    <t>SANITARIOS Y LAVAMANOS: CONSIDERE TÉCNICA DIURNA Y PLAN NACIONAL</t>
  </si>
  <si>
    <t>Docentes-Técnica Diurna</t>
  </si>
  <si>
    <t>(+) Considere al personal que atiende también Plan Nacional.
En el caso de los siguientes puestos indicados en Administrativos y de Servicios: Psicólogo, Sociólogo, Trabajo Social, Terapia Física (Rehabilitación Física), Terapia Ocupacional (Rehabilitación Ocupacional), considere solo a los que atienden Técnica Diurna.</t>
  </si>
  <si>
    <t>Psicólogo</t>
  </si>
  <si>
    <t>Psicología y Ética Profesional</t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</si>
  <si>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color theme="1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</si>
  <si>
    <t>VERIFICAR</t>
  </si>
  <si>
    <t>***</t>
  </si>
  <si>
    <t>Desarrollo de aplicaciones móviles</t>
  </si>
  <si>
    <t>Ejecutivo para Centros de Servicios</t>
  </si>
  <si>
    <t>Informática en Desarrollo de Software</t>
  </si>
  <si>
    <t>Turismo Ecológico</t>
  </si>
  <si>
    <t>Turismo en Alimentos y Bebidas</t>
  </si>
  <si>
    <t>Turismo Rural</t>
  </si>
  <si>
    <t>Dibujo Técnico</t>
  </si>
  <si>
    <t>Diseño Gráfico</t>
  </si>
  <si>
    <t>Diseño y Confección de la Moda</t>
  </si>
  <si>
    <t>Electrónica en Telecomunicaciones</t>
  </si>
  <si>
    <t>Electrotecnia</t>
  </si>
  <si>
    <t>Agroindustria Alimentaria con Tecnología Agrícola</t>
  </si>
  <si>
    <t>Agroindustria Alimentaria con Tecnología Pecuaria</t>
  </si>
  <si>
    <t>Riego y Drenaje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</si>
</sst>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116" x14ac:knownFonts="1"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1"/>
      <name val="Calibri"/>
      <family val="2"/>
    </font>
    <font>
      <sz val="8"/>
      <name val="Calibri"/>
      <family val="2"/>
      <scheme val="minor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sz val="11"/>
      <color rgb="FFFF0000"/>
      <name val="Gentium Basic"/>
    </font>
    <font>
      <sz val="11"/>
      <color theme="1"/>
      <name val="Gentium Basic"/>
    </font>
    <font>
      <i/>
      <sz val="24"/>
      <name val="Gentium Basic"/>
    </font>
    <font>
      <b/>
      <i/>
      <sz val="24"/>
      <color theme="1"/>
      <name val="Gentium Basic"/>
    </font>
    <font>
      <b/>
      <u/>
      <sz val="12"/>
      <color rgb="FF0060A8"/>
      <name val="Gentium Basic"/>
    </font>
    <font>
      <sz val="11"/>
      <color rgb="FF0060A8"/>
      <name val="Gentium Basic"/>
    </font>
    <font>
      <sz val="11"/>
      <name val="Gentium Basic"/>
    </font>
    <font>
      <b/>
      <sz val="12"/>
      <color theme="1"/>
      <name val="Gentium Basic"/>
    </font>
    <font>
      <b/>
      <sz val="20"/>
      <name val="Gentium Basic"/>
    </font>
    <font>
      <b/>
      <sz val="11"/>
      <color theme="1"/>
      <name val="Gentium Basic"/>
    </font>
    <font>
      <b/>
      <sz val="14"/>
      <color theme="0"/>
      <name val="Gentium Basic"/>
    </font>
    <font>
      <b/>
      <sz val="20"/>
      <color theme="1"/>
      <name val="Gentium Basic"/>
    </font>
    <font>
      <sz val="11"/>
      <color rgb="FF002060"/>
      <name val="Gentium Basic"/>
    </font>
    <font>
      <sz val="12"/>
      <color theme="1"/>
      <name val="Gentium Basic"/>
    </font>
    <font>
      <sz val="12"/>
      <name val="Gentium Basic"/>
    </font>
    <font>
      <i/>
      <sz val="11"/>
      <name val="Gentium Basic"/>
    </font>
    <font>
      <b/>
      <i/>
      <sz val="11"/>
      <color rgb="FF0060A8"/>
      <name val="Gentium Basic"/>
    </font>
    <font>
      <b/>
      <sz val="11"/>
      <name val="Gentium Basic"/>
    </font>
    <font>
      <b/>
      <sz val="14"/>
      <color theme="1"/>
      <name val="Gentium Basic"/>
    </font>
    <font>
      <b/>
      <sz val="11"/>
      <color rgb="FF0060A8"/>
      <name val="Gentium Basic"/>
    </font>
    <font>
      <b/>
      <sz val="10"/>
      <color rgb="FF0060A8"/>
      <name val="Gentium Basic"/>
    </font>
    <font>
      <i/>
      <sz val="10"/>
      <name val="Gentium Basic"/>
    </font>
    <font>
      <sz val="10"/>
      <name val="Gentium Basic"/>
    </font>
    <font>
      <b/>
      <sz val="11"/>
      <color theme="0"/>
      <name val="Gentium Basic"/>
    </font>
    <font>
      <b/>
      <sz val="10"/>
      <color theme="0"/>
      <name val="Gentium Basic"/>
    </font>
    <font>
      <sz val="10"/>
      <color theme="1"/>
      <name val="Gentium Basic"/>
    </font>
    <font>
      <b/>
      <sz val="14"/>
      <name val="Gentium Basic"/>
    </font>
    <font>
      <b/>
      <i/>
      <sz val="10"/>
      <name val="Gentium Basic"/>
    </font>
    <font>
      <b/>
      <sz val="14"/>
      <color theme="9" tint="-0.499984740745262"/>
      <name val="Gentium Basic"/>
    </font>
    <font>
      <b/>
      <sz val="12"/>
      <name val="Gentium Basic"/>
    </font>
    <font>
      <b/>
      <sz val="10"/>
      <name val="Gentium Basic"/>
    </font>
    <font>
      <b/>
      <i/>
      <sz val="14"/>
      <name val="Gentium Basic"/>
    </font>
    <font>
      <b/>
      <i/>
      <sz val="11"/>
      <name val="Gentium Basic"/>
    </font>
    <font>
      <b/>
      <i/>
      <sz val="12"/>
      <name val="Gentium Basic"/>
    </font>
    <font>
      <b/>
      <i/>
      <sz val="12"/>
      <color rgb="FFFF0000"/>
      <name val="Gentium Basic"/>
    </font>
    <font>
      <i/>
      <sz val="9"/>
      <name val="Gentium Basic"/>
    </font>
    <font>
      <b/>
      <sz val="10"/>
      <color theme="3"/>
      <name val="Gentium Basic"/>
    </font>
    <font>
      <b/>
      <sz val="11"/>
      <color theme="3"/>
      <name val="Gentium Basic"/>
    </font>
    <font>
      <b/>
      <sz val="12"/>
      <color rgb="FFFF0000"/>
      <name val="Gentium Basic"/>
    </font>
    <font>
      <b/>
      <sz val="10"/>
      <color theme="1"/>
      <name val="Gentium Basic"/>
    </font>
    <font>
      <sz val="10"/>
      <color rgb="FFFF0000"/>
      <name val="Gentium Basic"/>
    </font>
    <font>
      <b/>
      <i/>
      <sz val="11"/>
      <color theme="1"/>
      <name val="Gentium Basic"/>
    </font>
    <font>
      <b/>
      <i/>
      <sz val="11"/>
      <color rgb="FFFF0000"/>
      <name val="Gentium Basic"/>
    </font>
    <font>
      <b/>
      <sz val="11"/>
      <color rgb="FFFF0000"/>
      <name val="Gentium Basic"/>
    </font>
    <font>
      <i/>
      <sz val="11"/>
      <color rgb="FF002060"/>
      <name val="Gentium Basic"/>
    </font>
    <font>
      <i/>
      <sz val="11"/>
      <color theme="0"/>
      <name val="Gentium Basic"/>
    </font>
    <font>
      <b/>
      <sz val="12"/>
      <color theme="0"/>
      <name val="Gentium Basic"/>
    </font>
    <font>
      <b/>
      <u val="double"/>
      <sz val="11"/>
      <color theme="0"/>
      <name val="Gentium Basic"/>
    </font>
    <font>
      <sz val="11"/>
      <color theme="0"/>
      <name val="Gentium Basic"/>
    </font>
    <font>
      <b/>
      <i/>
      <sz val="10"/>
      <color rgb="FFFF0000"/>
      <name val="Gentium Basic"/>
    </font>
    <font>
      <i/>
      <sz val="11"/>
      <color rgb="FFC00000"/>
      <name val="Gentium Basic"/>
    </font>
    <font>
      <sz val="11"/>
      <color rgb="FF3366FF"/>
      <name val="Gentium Basic"/>
    </font>
    <font>
      <b/>
      <sz val="9"/>
      <name val="Gentium Basic"/>
    </font>
    <font>
      <b/>
      <i/>
      <sz val="12"/>
      <color theme="1"/>
      <name val="Gentium Basic"/>
    </font>
    <font>
      <b/>
      <sz val="14"/>
      <color rgb="FFFF0000"/>
      <name val="Gentium Basic"/>
    </font>
    <font>
      <b/>
      <i/>
      <sz val="14"/>
      <color rgb="FFFF0000"/>
      <name val="Gentium Basic"/>
    </font>
    <font>
      <b/>
      <sz val="12"/>
      <color rgb="FF7030A0"/>
      <name val="Gentium Basic"/>
    </font>
    <font>
      <b/>
      <i/>
      <sz val="10"/>
      <color rgb="FF002060"/>
      <name val="Gentium Basic"/>
    </font>
    <font>
      <i/>
      <sz val="10"/>
      <color rgb="FF002060"/>
      <name val="Gentium Basic"/>
    </font>
    <font>
      <sz val="12"/>
      <color theme="0"/>
      <name val="Gentium Basic"/>
    </font>
    <font>
      <b/>
      <u/>
      <sz val="10"/>
      <name val="Gentium Basic"/>
    </font>
    <font>
      <b/>
      <vertAlign val="superscript"/>
      <sz val="11"/>
      <name val="Gentium Basic"/>
    </font>
    <font>
      <b/>
      <sz val="11"/>
      <color rgb="FF7030A0"/>
      <name val="Gentium Basic"/>
    </font>
    <font>
      <b/>
      <sz val="11"/>
      <color rgb="FF008000"/>
      <name val="Gentium Basic"/>
    </font>
    <font>
      <b/>
      <i/>
      <sz val="12"/>
      <color rgb="FF008000"/>
      <name val="Gentium Basic"/>
    </font>
    <font>
      <b/>
      <i/>
      <sz val="12"/>
      <color rgb="FF7030A0"/>
      <name val="Gentium Basic"/>
    </font>
    <font>
      <b/>
      <i/>
      <sz val="14"/>
      <color rgb="FF7030A0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i/>
      <sz val="12"/>
      <color rgb="FF3366FF"/>
      <name val="Gentium Basic"/>
    </font>
    <font>
      <b/>
      <sz val="8"/>
      <color theme="0"/>
      <name val="Gentium Basic"/>
    </font>
    <font>
      <b/>
      <i/>
      <sz val="8"/>
      <color theme="0"/>
      <name val="Gentium Basic"/>
    </font>
    <font>
      <sz val="8"/>
      <color theme="0"/>
      <name val="Gentium Basic"/>
    </font>
    <font>
      <sz val="11"/>
      <color rgb="FFCC0066"/>
      <name val="Gentium Basic"/>
    </font>
    <font>
      <sz val="11"/>
      <color rgb="FFC00000"/>
      <name val="Gentium Basic"/>
    </font>
    <font>
      <b/>
      <sz val="11"/>
      <color rgb="FFC00000"/>
      <name val="Gentium Basic"/>
    </font>
    <font>
      <i/>
      <sz val="11"/>
      <color theme="1"/>
      <name val="Gentium Basic"/>
    </font>
    <font>
      <i/>
      <sz val="10"/>
      <color theme="1"/>
      <name val="Gentium Basic"/>
    </font>
    <font>
      <sz val="10"/>
      <color theme="1"/>
      <name val="Calibri"/>
      <family val="2"/>
      <scheme val="minor"/>
    </font>
    <font>
      <b/>
      <sz val="10"/>
      <color theme="0"/>
      <name val="Aptos"/>
      <family val="2"/>
    </font>
    <font>
      <b/>
      <sz val="10"/>
      <color theme="6" tint="-0.499984740745262"/>
      <name val="Aptos"/>
      <family val="2"/>
    </font>
    <font>
      <b/>
      <sz val="10"/>
      <color rgb="FF074F69"/>
      <name val="Aptos"/>
      <family val="2"/>
    </font>
    <font>
      <b/>
      <sz val="12"/>
      <color rgb="FF0060A8"/>
      <name val="Gentium Basic"/>
    </font>
    <font>
      <sz val="9"/>
      <color rgb="FFFF0000"/>
      <name val="Gentium Basic"/>
    </font>
    <font>
      <sz val="9"/>
      <color theme="1"/>
      <name val="Aptos"/>
      <family val="2"/>
    </font>
    <font>
      <b/>
      <sz val="10"/>
      <color theme="1"/>
      <name val="Aptos"/>
      <family val="2"/>
    </font>
    <font>
      <b/>
      <sz val="10"/>
      <color rgb="FFFF0000"/>
      <name val="Aptos"/>
      <family val="2"/>
    </font>
    <font>
      <sz val="10"/>
      <color rgb="FFC00000"/>
      <name val="Calibri"/>
      <family val="2"/>
      <scheme val="minor"/>
    </font>
    <font>
      <sz val="10"/>
      <color theme="9" tint="-0.499984740745262"/>
      <name val="Gentium Basic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000000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5" tint="0.39997558519241921"/>
        <bgColor rgb="FF000000"/>
      </patternFill>
    </fill>
  </fills>
  <borders count="274">
    <border>
      <left/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dashDotDot">
        <color auto="1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ashDotDot">
        <color auto="1"/>
      </bottom>
      <diagonal/>
    </border>
    <border>
      <left style="thick">
        <color auto="1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ck">
        <color indexed="64"/>
      </top>
      <bottom style="slantDashDot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ck">
        <color indexed="64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ck">
        <color auto="1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indexed="64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 style="dashed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ashed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dashed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ashed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thick">
        <color auto="1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auto="1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ck">
        <color auto="1"/>
      </bottom>
      <diagonal/>
    </border>
    <border>
      <left style="thick">
        <color indexed="64"/>
      </left>
      <right/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 style="dotted">
        <color indexed="64"/>
      </top>
      <bottom style="thick">
        <color auto="1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slantDashDot">
        <color indexed="64"/>
      </top>
      <bottom style="thin">
        <color indexed="64"/>
      </bottom>
      <diagonal/>
    </border>
    <border>
      <left/>
      <right/>
      <top style="slantDashDot">
        <color indexed="64"/>
      </top>
      <bottom style="thin">
        <color indexed="64"/>
      </bottom>
      <diagonal/>
    </border>
    <border>
      <left style="thick">
        <color indexed="64"/>
      </left>
      <right/>
      <top style="dotted">
        <color indexed="64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auto="1"/>
      </left>
      <right/>
      <top style="dotted">
        <color auto="1"/>
      </top>
      <bottom/>
      <diagonal/>
    </border>
    <border>
      <left style="dotted">
        <color auto="1"/>
      </left>
      <right/>
      <top style="dotted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dotted">
        <color auto="1"/>
      </right>
      <top style="slantDashDot">
        <color indexed="64"/>
      </top>
      <bottom/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/>
      <right/>
      <top style="slantDashDot">
        <color auto="1"/>
      </top>
      <bottom/>
      <diagonal/>
    </border>
    <border>
      <left style="dotted">
        <color indexed="64"/>
      </left>
      <right/>
      <top style="thick">
        <color indexed="64"/>
      </top>
      <bottom/>
      <diagonal/>
    </border>
    <border>
      <left style="dotted">
        <color indexed="64"/>
      </left>
      <right/>
      <top/>
      <bottom style="thick">
        <color indexed="64"/>
      </bottom>
      <diagonal/>
    </border>
    <border>
      <left style="dotted">
        <color auto="1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thick">
        <color indexed="64"/>
      </bottom>
      <diagonal/>
    </border>
    <border>
      <left style="dotted">
        <color indexed="64"/>
      </left>
      <right style="medium">
        <color auto="1"/>
      </right>
      <top style="thick">
        <color auto="1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 style="dotted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/>
      <top style="thick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thick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ck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medium">
        <color auto="1"/>
      </right>
      <top style="dotted">
        <color indexed="64"/>
      </top>
      <bottom/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dashDotDot">
        <color indexed="64"/>
      </top>
      <bottom style="thick">
        <color indexed="64"/>
      </bottom>
      <diagonal/>
    </border>
    <border>
      <left style="thick">
        <color indexed="64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ashDotDot">
        <color indexed="64"/>
      </top>
      <bottom style="thick">
        <color indexed="64"/>
      </bottom>
      <diagonal/>
    </border>
    <border>
      <left/>
      <right style="medium">
        <color indexed="64"/>
      </right>
      <top style="dashDotDot">
        <color indexed="64"/>
      </top>
      <bottom style="thick">
        <color indexed="64"/>
      </bottom>
      <diagonal/>
    </border>
    <border>
      <left style="medium">
        <color auto="1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ashDotDot">
        <color indexed="64"/>
      </top>
      <bottom style="thick">
        <color indexed="64"/>
      </bottom>
      <diagonal/>
    </border>
    <border>
      <left style="dotted">
        <color auto="1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slantDashDot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slantDashDot">
        <color indexed="64"/>
      </bottom>
      <diagonal/>
    </border>
    <border>
      <left style="thick">
        <color auto="1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ashed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thick">
        <color auto="1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ck">
        <color indexed="64"/>
      </left>
      <right/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slantDashDot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/>
      <right style="thick">
        <color indexed="64"/>
      </right>
      <top style="hair">
        <color indexed="64"/>
      </top>
      <bottom style="dashed">
        <color indexed="64"/>
      </bottom>
      <diagonal/>
    </border>
    <border>
      <left style="thick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slantDashDot">
        <color auto="1"/>
      </top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/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dotted">
        <color indexed="64"/>
      </top>
      <bottom style="thin">
        <color indexed="64"/>
      </bottom>
      <diagonal/>
    </border>
    <border>
      <left style="mediumDashed">
        <color indexed="64"/>
      </left>
      <right/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 style="thick">
        <color indexed="64"/>
      </top>
      <bottom/>
      <diagonal/>
    </border>
    <border>
      <left/>
      <right style="mediumDashed">
        <color indexed="64"/>
      </right>
      <top style="medium">
        <color indexed="64"/>
      </top>
      <bottom/>
      <diagonal/>
    </border>
    <border>
      <left style="mediumDashed">
        <color indexed="64"/>
      </left>
      <right/>
      <top style="medium">
        <color indexed="64"/>
      </top>
      <bottom/>
      <diagonal/>
    </border>
    <border>
      <left style="slantDashDot">
        <color indexed="64"/>
      </left>
      <right/>
      <top/>
      <bottom style="medium">
        <color indexed="64"/>
      </bottom>
      <diagonal/>
    </border>
    <border>
      <left/>
      <right style="mediumDashed">
        <color indexed="64"/>
      </right>
      <top/>
      <bottom style="thin">
        <color indexed="64"/>
      </bottom>
      <diagonal/>
    </border>
    <border>
      <left style="mediumDashed">
        <color indexed="64"/>
      </left>
      <right/>
      <top/>
      <bottom style="thin">
        <color indexed="64"/>
      </bottom>
      <diagonal/>
    </border>
    <border>
      <left style="slantDashDot">
        <color indexed="64"/>
      </left>
      <right/>
      <top style="medium">
        <color indexed="64"/>
      </top>
      <bottom style="thin">
        <color indexed="64"/>
      </bottom>
      <diagonal/>
    </border>
    <border>
      <left style="mediumDashed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 style="thin">
        <color indexed="64"/>
      </top>
      <bottom style="thick">
        <color indexed="64"/>
      </bottom>
      <diagonal/>
    </border>
    <border>
      <left style="mediumDashed">
        <color indexed="64"/>
      </left>
      <right/>
      <top/>
      <bottom/>
      <diagonal/>
    </border>
    <border>
      <left style="mediumDashed">
        <color indexed="64"/>
      </left>
      <right/>
      <top style="dotted">
        <color auto="1"/>
      </top>
      <bottom style="dotted">
        <color auto="1"/>
      </bottom>
      <diagonal/>
    </border>
    <border>
      <left/>
      <right style="thick">
        <color indexed="64"/>
      </right>
      <top style="slantDashDot">
        <color indexed="64"/>
      </top>
      <bottom/>
      <diagonal/>
    </border>
    <border>
      <left style="mediumDashed">
        <color indexed="64"/>
      </left>
      <right/>
      <top style="slantDashDot">
        <color indexed="64"/>
      </top>
      <bottom/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/>
      <right style="thick">
        <color indexed="64"/>
      </right>
      <top style="dashed">
        <color indexed="64"/>
      </top>
      <bottom/>
      <diagonal/>
    </border>
    <border>
      <left style="dotted">
        <color indexed="64"/>
      </left>
      <right style="dotted">
        <color indexed="64"/>
      </right>
      <top style="slantDashDot">
        <color indexed="64"/>
      </top>
      <bottom style="dotted">
        <color indexed="64"/>
      </bottom>
      <diagonal/>
    </border>
    <border>
      <left style="dotted">
        <color indexed="64"/>
      </left>
      <right/>
      <top style="slantDashDot">
        <color indexed="64"/>
      </top>
      <bottom style="dotted">
        <color indexed="64"/>
      </bottom>
      <diagonal/>
    </border>
    <border>
      <left style="slantDashDot">
        <color indexed="64"/>
      </left>
      <right/>
      <top style="slantDashDot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dashDotDot">
        <color auto="1"/>
      </top>
      <bottom/>
      <diagonal/>
    </border>
    <border>
      <left style="dotted">
        <color auto="1"/>
      </left>
      <right/>
      <top style="dashDotDot">
        <color auto="1"/>
      </top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dotted">
        <color auto="1"/>
      </top>
      <bottom style="hair">
        <color indexed="64"/>
      </bottom>
      <diagonal/>
    </border>
    <border>
      <left/>
      <right/>
      <top style="slantDashDot">
        <color auto="1"/>
      </top>
      <bottom style="thick">
        <color auto="1"/>
      </bottom>
      <diagonal/>
    </border>
    <border>
      <left style="thick">
        <color auto="1"/>
      </left>
      <right style="dotted">
        <color indexed="64"/>
      </right>
      <top style="slantDashDot">
        <color auto="1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 style="slantDashDot">
        <color auto="1"/>
      </top>
      <bottom style="thick">
        <color auto="1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 style="thick">
        <color theme="7" tint="0.79992065187536243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/>
      <bottom style="thick">
        <color theme="7" tint="0.79992065187536243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hair">
        <color theme="7" tint="0.39991454817346722"/>
      </left>
      <right style="hair">
        <color theme="7" tint="0.39991454817346722"/>
      </right>
      <top style="hair">
        <color theme="7" tint="0.39991454817346722"/>
      </top>
      <bottom style="hair">
        <color theme="7" tint="0.39991454817346722"/>
      </bottom>
      <diagonal/>
    </border>
    <border>
      <left style="thick">
        <color indexed="64"/>
      </left>
      <right/>
      <top style="dotted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auto="1"/>
      </left>
      <right style="medium">
        <color auto="1"/>
      </right>
      <top style="dotted">
        <color indexed="64"/>
      </top>
      <bottom style="dotted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medium">
        <color auto="1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dashDotDot">
        <color indexed="64"/>
      </top>
      <bottom style="hair">
        <color indexed="64"/>
      </bottom>
      <diagonal/>
    </border>
    <border>
      <left style="thick">
        <color indexed="64"/>
      </left>
      <right/>
      <top style="dashDotDot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ashDotDot">
        <color indexed="64"/>
      </top>
      <bottom style="hair">
        <color indexed="64"/>
      </bottom>
      <diagonal/>
    </border>
    <border>
      <left/>
      <right/>
      <top style="dashDotDot">
        <color indexed="64"/>
      </top>
      <bottom style="hair">
        <color indexed="64"/>
      </bottom>
      <diagonal/>
    </border>
    <border>
      <left style="medium">
        <color indexed="64"/>
      </left>
      <right/>
      <top style="dashDotDot">
        <color indexed="64"/>
      </top>
      <bottom style="hair">
        <color indexed="64"/>
      </bottom>
      <diagonal/>
    </border>
    <border>
      <left/>
      <right style="medium">
        <color indexed="64"/>
      </right>
      <top style="dashDotDot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medium">
        <color auto="1"/>
      </right>
      <top style="hair">
        <color indexed="64"/>
      </top>
      <bottom style="thick">
        <color indexed="64"/>
      </bottom>
      <diagonal/>
    </border>
  </borders>
  <cellStyleXfs count="4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10" applyNumberFormat="0" applyFill="0" applyAlignment="0" applyProtection="0"/>
    <xf numFmtId="0" fontId="8" fillId="0" borderId="111" applyNumberFormat="0" applyFill="0" applyAlignment="0" applyProtection="0"/>
    <xf numFmtId="0" fontId="9" fillId="0" borderId="112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113" applyNumberFormat="0" applyAlignment="0" applyProtection="0"/>
    <xf numFmtId="0" fontId="14" fillId="6" borderId="114" applyNumberFormat="0" applyAlignment="0" applyProtection="0"/>
    <xf numFmtId="0" fontId="15" fillId="6" borderId="113" applyNumberFormat="0" applyAlignment="0" applyProtection="0"/>
    <xf numFmtId="0" fontId="16" fillId="0" borderId="115" applyNumberFormat="0" applyFill="0" applyAlignment="0" applyProtection="0"/>
    <xf numFmtId="0" fontId="17" fillId="7" borderId="116" applyNumberFormat="0" applyAlignment="0" applyProtection="0"/>
    <xf numFmtId="0" fontId="5" fillId="8" borderId="117" applyNumberFormat="0" applyFont="0" applyAlignment="0" applyProtection="0"/>
    <xf numFmtId="0" fontId="18" fillId="0" borderId="118" applyNumberFormat="0" applyFill="0" applyAlignment="0" applyProtection="0"/>
    <xf numFmtId="0" fontId="19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9" fillId="32" borderId="0" applyNumberFormat="0" applyBorder="0" applyAlignment="0" applyProtection="0"/>
    <xf numFmtId="0" fontId="20" fillId="0" borderId="0" applyNumberFormat="0" applyFill="0" applyBorder="0" applyAlignment="0" applyProtection="0"/>
    <xf numFmtId="0" fontId="21" fillId="0" borderId="0"/>
    <xf numFmtId="0" fontId="1" fillId="0" borderId="0"/>
  </cellStyleXfs>
  <cellXfs count="886">
    <xf numFmtId="0" fontId="0" fillId="0" borderId="0" xfId="0"/>
    <xf numFmtId="0" fontId="23" fillId="0" borderId="0" xfId="0" applyFont="1"/>
    <xf numFmtId="0" fontId="24" fillId="0" borderId="0" xfId="0" applyFont="1" applyAlignment="1">
      <alignment wrapText="1"/>
    </xf>
    <xf numFmtId="0" fontId="25" fillId="0" borderId="0" xfId="0" applyFont="1"/>
    <xf numFmtId="0" fontId="25" fillId="0" borderId="0" xfId="0" quotePrefix="1" applyFont="1"/>
    <xf numFmtId="0" fontId="26" fillId="0" borderId="0" xfId="0" applyFont="1"/>
    <xf numFmtId="0" fontId="27" fillId="0" borderId="0" xfId="0" applyFont="1" applyAlignment="1" applyProtection="1">
      <alignment horizontal="center"/>
      <protection hidden="1"/>
    </xf>
    <xf numFmtId="0" fontId="28" fillId="0" borderId="0" xfId="0" applyFont="1" applyProtection="1">
      <protection hidden="1"/>
    </xf>
    <xf numFmtId="0" fontId="29" fillId="0" borderId="0" xfId="0" applyFont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center" wrapText="1"/>
      <protection hidden="1"/>
    </xf>
    <xf numFmtId="0" fontId="32" fillId="0" borderId="0" xfId="0" applyFont="1" applyProtection="1">
      <protection hidden="1"/>
    </xf>
    <xf numFmtId="0" fontId="33" fillId="0" borderId="0" xfId="0" applyFont="1" applyProtection="1">
      <protection hidden="1"/>
    </xf>
    <xf numFmtId="0" fontId="34" fillId="0" borderId="0" xfId="0" applyFont="1" applyAlignment="1" applyProtection="1">
      <alignment horizontal="right" vertical="center" indent="1"/>
      <protection hidden="1"/>
    </xf>
    <xf numFmtId="0" fontId="35" fillId="0" borderId="60" xfId="0" applyFont="1" applyBorder="1" applyAlignment="1" applyProtection="1">
      <alignment horizontal="left" vertical="center" shrinkToFit="1"/>
      <protection locked="0" hidden="1"/>
    </xf>
    <xf numFmtId="0" fontId="36" fillId="0" borderId="0" xfId="0" applyFont="1" applyAlignment="1" applyProtection="1">
      <alignment vertical="center"/>
      <protection hidden="1"/>
    </xf>
    <xf numFmtId="0" fontId="38" fillId="0" borderId="60" xfId="0" applyFont="1" applyBorder="1" applyAlignment="1" applyProtection="1">
      <alignment horizontal="left" vertical="center" shrinkToFit="1"/>
      <protection hidden="1"/>
    </xf>
    <xf numFmtId="0" fontId="39" fillId="0" borderId="0" xfId="0" applyFont="1" applyAlignment="1" applyProtection="1">
      <alignment horizontal="center" vertical="center"/>
      <protection hidden="1"/>
    </xf>
    <xf numFmtId="164" fontId="41" fillId="36" borderId="60" xfId="0" applyNumberFormat="1" applyFont="1" applyFill="1" applyBorder="1" applyAlignment="1" applyProtection="1">
      <alignment horizontal="left" vertical="center" shrinkToFit="1"/>
      <protection locked="0" hidden="1"/>
    </xf>
    <xf numFmtId="164" fontId="42" fillId="0" borderId="0" xfId="0" applyNumberFormat="1" applyFont="1" applyAlignment="1" applyProtection="1">
      <alignment horizontal="left" vertical="center"/>
      <protection locked="0" hidden="1"/>
    </xf>
    <xf numFmtId="0" fontId="28" fillId="0" borderId="234" xfId="0" applyFont="1" applyBorder="1" applyAlignment="1" applyProtection="1">
      <alignment vertical="top"/>
      <protection hidden="1"/>
    </xf>
    <xf numFmtId="0" fontId="40" fillId="0" borderId="0" xfId="0" applyFont="1" applyAlignment="1" applyProtection="1">
      <alignment horizontal="right" vertical="center" indent="1"/>
      <protection hidden="1"/>
    </xf>
    <xf numFmtId="164" fontId="41" fillId="0" borderId="0" xfId="0" applyNumberFormat="1" applyFont="1" applyAlignment="1" applyProtection="1">
      <alignment horizontal="left" vertical="center" shrinkToFit="1"/>
      <protection locked="0" hidden="1"/>
    </xf>
    <xf numFmtId="0" fontId="33" fillId="0" borderId="0" xfId="1" applyFont="1" applyFill="1" applyBorder="1" applyAlignment="1" applyProtection="1">
      <alignment horizontal="left" vertical="center" shrinkToFit="1"/>
      <protection locked="0" hidden="1"/>
    </xf>
    <xf numFmtId="0" fontId="42" fillId="0" borderId="0" xfId="0" applyFont="1" applyAlignment="1" applyProtection="1">
      <alignment horizontal="left" vertical="center" shrinkToFit="1"/>
      <protection locked="0" hidden="1"/>
    </xf>
    <xf numFmtId="0" fontId="41" fillId="0" borderId="60" xfId="0" applyFont="1" applyBorder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41" fillId="0" borderId="0" xfId="0" applyFont="1" applyAlignment="1" applyProtection="1">
      <alignment horizontal="right" vertical="center" indent="1"/>
      <protection hidden="1"/>
    </xf>
    <xf numFmtId="0" fontId="40" fillId="0" borderId="58" xfId="0" applyFont="1" applyBorder="1" applyAlignment="1" applyProtection="1">
      <alignment horizontal="left"/>
      <protection hidden="1"/>
    </xf>
    <xf numFmtId="0" fontId="33" fillId="0" borderId="0" xfId="0" applyFont="1" applyAlignment="1" applyProtection="1">
      <alignment horizontal="left" vertical="center"/>
      <protection hidden="1"/>
    </xf>
    <xf numFmtId="164" fontId="41" fillId="36" borderId="60" xfId="0" applyNumberFormat="1" applyFont="1" applyFill="1" applyBorder="1" applyAlignment="1" applyProtection="1">
      <alignment horizontal="left" vertical="center" shrinkToFit="1"/>
      <protection hidden="1"/>
    </xf>
    <xf numFmtId="0" fontId="42" fillId="0" borderId="0" xfId="0" applyFont="1" applyAlignment="1" applyProtection="1">
      <alignment horizontal="left" vertical="center"/>
      <protection locked="0" hidden="1"/>
    </xf>
    <xf numFmtId="0" fontId="41" fillId="36" borderId="60" xfId="0" applyFont="1" applyFill="1" applyBorder="1" applyAlignment="1" applyProtection="1">
      <alignment vertical="center"/>
      <protection locked="0" hidden="1"/>
    </xf>
    <xf numFmtId="0" fontId="46" fillId="0" borderId="0" xfId="0" applyFont="1" applyAlignment="1" applyProtection="1">
      <alignment horizontal="left" vertical="center"/>
      <protection hidden="1"/>
    </xf>
    <xf numFmtId="0" fontId="47" fillId="0" borderId="0" xfId="0" applyFont="1" applyAlignment="1" applyProtection="1">
      <alignment vertical="center" wrapText="1"/>
      <protection hidden="1"/>
    </xf>
    <xf numFmtId="0" fontId="40" fillId="0" borderId="0" xfId="0" applyFont="1" applyProtection="1">
      <protection hidden="1"/>
    </xf>
    <xf numFmtId="0" fontId="41" fillId="36" borderId="60" xfId="0" applyFont="1" applyFill="1" applyBorder="1" applyAlignment="1" applyProtection="1">
      <alignment horizontal="left" vertical="center" shrinkToFit="1"/>
      <protection locked="0"/>
    </xf>
    <xf numFmtId="0" fontId="28" fillId="0" borderId="0" xfId="0" applyFont="1" applyAlignment="1" applyProtection="1">
      <alignment horizontal="left"/>
      <protection hidden="1"/>
    </xf>
    <xf numFmtId="164" fontId="42" fillId="0" borderId="0" xfId="0" applyNumberFormat="1" applyFont="1" applyAlignment="1" applyProtection="1">
      <alignment horizontal="left" vertical="center" shrinkToFit="1"/>
      <protection locked="0"/>
    </xf>
    <xf numFmtId="0" fontId="42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>
      <alignment vertical="center"/>
    </xf>
    <xf numFmtId="0" fontId="28" fillId="0" borderId="0" xfId="0" applyFont="1" applyAlignment="1" applyProtection="1">
      <alignment horizontal="right" vertical="center" indent="1"/>
      <protection hidden="1"/>
    </xf>
    <xf numFmtId="0" fontId="36" fillId="0" borderId="0" xfId="0" applyFont="1" applyProtection="1">
      <protection hidden="1"/>
    </xf>
    <xf numFmtId="0" fontId="1" fillId="0" borderId="0" xfId="45"/>
    <xf numFmtId="0" fontId="51" fillId="37" borderId="246" xfId="45" applyFont="1" applyFill="1" applyBorder="1" applyAlignment="1">
      <alignment wrapText="1"/>
    </xf>
    <xf numFmtId="0" fontId="52" fillId="0" borderId="0" xfId="45" applyFont="1"/>
    <xf numFmtId="0" fontId="40" fillId="0" borderId="0" xfId="0" applyFont="1" applyAlignment="1" applyProtection="1">
      <alignment horizontal="right" vertical="center"/>
      <protection hidden="1"/>
    </xf>
    <xf numFmtId="0" fontId="41" fillId="0" borderId="0" xfId="0" applyFont="1" applyAlignment="1" applyProtection="1">
      <alignment horizontal="right" vertical="center" wrapText="1"/>
      <protection hidden="1"/>
    </xf>
    <xf numFmtId="0" fontId="53" fillId="0" borderId="0" xfId="0" applyFont="1" applyAlignment="1" applyProtection="1">
      <alignment horizontal="left" vertical="center"/>
      <protection hidden="1"/>
    </xf>
    <xf numFmtId="0" fontId="33" fillId="0" borderId="0" xfId="0" applyFont="1" applyAlignment="1" applyProtection="1">
      <alignment vertical="center"/>
      <protection hidden="1"/>
    </xf>
    <xf numFmtId="0" fontId="54" fillId="0" borderId="0" xfId="0" applyFont="1" applyAlignment="1">
      <alignment vertical="center"/>
    </xf>
    <xf numFmtId="0" fontId="55" fillId="0" borderId="0" xfId="0" applyFont="1" applyAlignment="1">
      <alignment vertical="center"/>
    </xf>
    <xf numFmtId="0" fontId="56" fillId="0" borderId="6" xfId="0" applyFont="1" applyBorder="1" applyAlignment="1" applyProtection="1">
      <alignment horizontal="center" vertical="center" wrapText="1"/>
      <protection hidden="1"/>
    </xf>
    <xf numFmtId="0" fontId="56" fillId="0" borderId="27" xfId="0" applyFont="1" applyBorder="1" applyAlignment="1" applyProtection="1">
      <alignment horizontal="center" vertical="center" wrapText="1"/>
      <protection hidden="1"/>
    </xf>
    <xf numFmtId="0" fontId="57" fillId="0" borderId="161" xfId="0" applyFont="1" applyBorder="1" applyAlignment="1" applyProtection="1">
      <alignment horizontal="center" vertical="center" wrapText="1"/>
      <protection hidden="1"/>
    </xf>
    <xf numFmtId="0" fontId="57" fillId="0" borderId="162" xfId="0" applyFont="1" applyBorder="1" applyAlignment="1" applyProtection="1">
      <alignment horizontal="center" vertical="center" wrapText="1"/>
      <protection hidden="1"/>
    </xf>
    <xf numFmtId="0" fontId="57" fillId="0" borderId="120" xfId="0" applyFont="1" applyBorder="1" applyAlignment="1" applyProtection="1">
      <alignment horizontal="center" vertical="center" wrapText="1"/>
      <protection hidden="1"/>
    </xf>
    <xf numFmtId="0" fontId="57" fillId="0" borderId="136" xfId="0" applyFont="1" applyBorder="1" applyAlignment="1" applyProtection="1">
      <alignment horizontal="center" vertical="center" wrapText="1"/>
      <protection hidden="1"/>
    </xf>
    <xf numFmtId="0" fontId="58" fillId="0" borderId="23" xfId="0" applyFont="1" applyBorder="1" applyAlignment="1" applyProtection="1">
      <alignment horizontal="left" vertical="center"/>
      <protection hidden="1"/>
    </xf>
    <xf numFmtId="0" fontId="58" fillId="0" borderId="23" xfId="0" applyFont="1" applyBorder="1" applyAlignment="1" applyProtection="1">
      <alignment horizontal="left" vertical="center" wrapText="1"/>
      <protection hidden="1"/>
    </xf>
    <xf numFmtId="3" fontId="57" fillId="0" borderId="24" xfId="0" applyNumberFormat="1" applyFont="1" applyBorder="1" applyAlignment="1" applyProtection="1">
      <alignment horizontal="center" vertical="center" wrapText="1"/>
      <protection hidden="1"/>
    </xf>
    <xf numFmtId="3" fontId="57" fillId="0" borderId="163" xfId="0" applyNumberFormat="1" applyFont="1" applyBorder="1" applyAlignment="1" applyProtection="1">
      <alignment horizontal="center" vertical="center" wrapText="1"/>
      <protection hidden="1"/>
    </xf>
    <xf numFmtId="3" fontId="57" fillId="0" borderId="23" xfId="0" applyNumberFormat="1" applyFont="1" applyBorder="1" applyAlignment="1" applyProtection="1">
      <alignment horizontal="center" vertical="center" wrapText="1"/>
      <protection hidden="1"/>
    </xf>
    <xf numFmtId="3" fontId="57" fillId="0" borderId="30" xfId="0" applyNumberFormat="1" applyFont="1" applyBorder="1" applyAlignment="1" applyProtection="1">
      <alignment vertical="center" wrapText="1"/>
      <protection hidden="1"/>
    </xf>
    <xf numFmtId="3" fontId="57" fillId="0" borderId="23" xfId="0" applyNumberFormat="1" applyFont="1" applyBorder="1" applyAlignment="1" applyProtection="1">
      <alignment vertical="center" wrapText="1"/>
      <protection hidden="1"/>
    </xf>
    <xf numFmtId="3" fontId="57" fillId="0" borderId="30" xfId="0" applyNumberFormat="1" applyFont="1" applyBorder="1" applyAlignment="1" applyProtection="1">
      <alignment horizontal="center" vertical="center" wrapText="1"/>
      <protection hidden="1"/>
    </xf>
    <xf numFmtId="0" fontId="59" fillId="0" borderId="53" xfId="0" applyFont="1" applyBorder="1" applyAlignment="1" applyProtection="1">
      <alignment horizontal="left" vertical="center" indent="1"/>
      <protection hidden="1"/>
    </xf>
    <xf numFmtId="0" fontId="60" fillId="0" borderId="53" xfId="0" applyFont="1" applyBorder="1" applyAlignment="1" applyProtection="1">
      <alignment horizontal="left" vertical="center" wrapText="1" indent="5"/>
      <protection hidden="1"/>
    </xf>
    <xf numFmtId="3" fontId="49" fillId="0" borderId="54" xfId="0" applyNumberFormat="1" applyFont="1" applyBorder="1" applyAlignment="1" applyProtection="1">
      <alignment horizontal="center" vertical="center" shrinkToFit="1"/>
      <protection hidden="1"/>
    </xf>
    <xf numFmtId="3" fontId="49" fillId="0" borderId="158" xfId="0" applyNumberFormat="1" applyFont="1" applyBorder="1" applyAlignment="1" applyProtection="1">
      <alignment horizontal="center" vertical="center" shrinkToFit="1"/>
      <protection hidden="1"/>
    </xf>
    <xf numFmtId="3" fontId="49" fillId="0" borderId="195" xfId="0" applyNumberFormat="1" applyFont="1" applyBorder="1" applyAlignment="1" applyProtection="1">
      <alignment horizontal="center" vertical="center" shrinkToFit="1"/>
      <protection hidden="1"/>
    </xf>
    <xf numFmtId="3" fontId="49" fillId="0" borderId="53" xfId="0" applyNumberFormat="1" applyFont="1" applyBorder="1" applyAlignment="1" applyProtection="1">
      <alignment horizontal="center" vertical="center" shrinkToFit="1"/>
      <protection hidden="1"/>
    </xf>
    <xf numFmtId="3" fontId="49" fillId="0" borderId="192" xfId="0" applyNumberFormat="1" applyFont="1" applyBorder="1" applyAlignment="1" applyProtection="1">
      <alignment horizontal="center" vertical="center" shrinkToFit="1"/>
      <protection hidden="1"/>
    </xf>
    <xf numFmtId="0" fontId="44" fillId="0" borderId="53" xfId="0" applyFont="1" applyBorder="1" applyAlignment="1" applyProtection="1">
      <alignment horizontal="left" vertical="center" wrapText="1" indent="9"/>
      <protection hidden="1"/>
    </xf>
    <xf numFmtId="0" fontId="61" fillId="0" borderId="0" xfId="0" applyFont="1" applyAlignment="1" applyProtection="1">
      <alignment vertical="center"/>
      <protection hidden="1"/>
    </xf>
    <xf numFmtId="3" fontId="49" fillId="0" borderId="47" xfId="0" applyNumberFormat="1" applyFont="1" applyBorder="1" applyAlignment="1" applyProtection="1">
      <alignment horizontal="center" vertical="center" shrinkToFit="1"/>
      <protection hidden="1"/>
    </xf>
    <xf numFmtId="3" fontId="49" fillId="0" borderId="44" xfId="0" applyNumberFormat="1" applyFont="1" applyBorder="1" applyAlignment="1" applyProtection="1">
      <alignment horizontal="center" vertical="center" shrinkToFit="1"/>
      <protection hidden="1"/>
    </xf>
    <xf numFmtId="0" fontId="62" fillId="0" borderId="99" xfId="0" applyFont="1" applyBorder="1" applyAlignment="1" applyProtection="1">
      <alignment vertical="center" wrapText="1"/>
      <protection hidden="1"/>
    </xf>
    <xf numFmtId="0" fontId="59" fillId="0" borderId="58" xfId="0" applyFont="1" applyBorder="1" applyAlignment="1" applyProtection="1">
      <alignment horizontal="left" vertical="center" indent="1"/>
      <protection hidden="1"/>
    </xf>
    <xf numFmtId="3" fontId="49" fillId="0" borderId="140" xfId="0" applyNumberFormat="1" applyFont="1" applyBorder="1" applyAlignment="1" applyProtection="1">
      <alignment horizontal="center" vertical="center" shrinkToFit="1"/>
      <protection hidden="1"/>
    </xf>
    <xf numFmtId="0" fontId="59" fillId="0" borderId="164" xfId="0" applyFont="1" applyBorder="1" applyAlignment="1" applyProtection="1">
      <alignment horizontal="left" vertical="center" indent="1"/>
      <protection hidden="1"/>
    </xf>
    <xf numFmtId="3" fontId="49" fillId="0" borderId="165" xfId="0" applyNumberFormat="1" applyFont="1" applyBorder="1" applyAlignment="1" applyProtection="1">
      <alignment horizontal="center" vertical="center" shrinkToFit="1"/>
      <protection hidden="1"/>
    </xf>
    <xf numFmtId="0" fontId="42" fillId="0" borderId="48" xfId="0" applyFont="1" applyBorder="1" applyAlignment="1" applyProtection="1">
      <alignment horizontal="left" vertical="center" wrapText="1" indent="6"/>
      <protection hidden="1"/>
    </xf>
    <xf numFmtId="3" fontId="49" fillId="0" borderId="18" xfId="0" applyNumberFormat="1" applyFont="1" applyBorder="1" applyAlignment="1" applyProtection="1">
      <alignment vertical="center" shrinkToFit="1"/>
      <protection hidden="1"/>
    </xf>
    <xf numFmtId="3" fontId="49" fillId="0" borderId="143" xfId="0" applyNumberFormat="1" applyFont="1" applyBorder="1" applyAlignment="1" applyProtection="1">
      <alignment vertical="center" shrinkToFit="1"/>
      <protection hidden="1"/>
    </xf>
    <xf numFmtId="0" fontId="42" fillId="0" borderId="55" xfId="0" applyFont="1" applyBorder="1" applyAlignment="1" applyProtection="1">
      <alignment horizontal="left" vertical="center" indent="3"/>
      <protection hidden="1"/>
    </xf>
    <xf numFmtId="0" fontId="42" fillId="0" borderId="159" xfId="0" applyFont="1" applyBorder="1" applyAlignment="1" applyProtection="1">
      <alignment horizontal="left" vertical="center" wrapText="1" indent="6"/>
      <protection hidden="1"/>
    </xf>
    <xf numFmtId="3" fontId="49" fillId="0" borderId="56" xfId="0" applyNumberFormat="1" applyFont="1" applyBorder="1" applyAlignment="1" applyProtection="1">
      <alignment horizontal="center" vertical="center" shrinkToFit="1"/>
      <protection hidden="1"/>
    </xf>
    <xf numFmtId="3" fontId="49" fillId="0" borderId="31" xfId="0" applyNumberFormat="1" applyFont="1" applyBorder="1" applyAlignment="1" applyProtection="1">
      <alignment vertical="center" shrinkToFit="1"/>
      <protection hidden="1"/>
    </xf>
    <xf numFmtId="3" fontId="49" fillId="0" borderId="27" xfId="0" applyNumberFormat="1" applyFont="1" applyBorder="1" applyAlignment="1" applyProtection="1">
      <alignment vertical="center" shrinkToFit="1"/>
      <protection hidden="1"/>
    </xf>
    <xf numFmtId="3" fontId="49" fillId="0" borderId="65" xfId="0" applyNumberFormat="1" applyFont="1" applyBorder="1" applyAlignment="1" applyProtection="1">
      <alignment vertical="center" shrinkToFit="1"/>
      <protection hidden="1"/>
    </xf>
    <xf numFmtId="3" fontId="64" fillId="0" borderId="0" xfId="0" applyNumberFormat="1" applyFont="1" applyAlignment="1" applyProtection="1">
      <alignment vertical="center"/>
      <protection hidden="1"/>
    </xf>
    <xf numFmtId="0" fontId="56" fillId="0" borderId="0" xfId="0" applyFont="1" applyProtection="1">
      <protection hidden="1"/>
    </xf>
    <xf numFmtId="0" fontId="41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7" fillId="0" borderId="0" xfId="0" applyFont="1" applyProtection="1">
      <protection hidden="1"/>
    </xf>
    <xf numFmtId="0" fontId="45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vertical="center"/>
      <protection hidden="1"/>
    </xf>
    <xf numFmtId="0" fontId="28" fillId="0" borderId="6" xfId="0" applyFont="1" applyBorder="1" applyAlignment="1" applyProtection="1">
      <alignment vertical="center"/>
      <protection hidden="1"/>
    </xf>
    <xf numFmtId="0" fontId="28" fillId="0" borderId="27" xfId="0" applyFont="1" applyBorder="1" applyAlignment="1" applyProtection="1">
      <alignment vertical="center"/>
      <protection hidden="1"/>
    </xf>
    <xf numFmtId="0" fontId="66" fillId="0" borderId="156" xfId="0" applyFont="1" applyBorder="1" applyAlignment="1" applyProtection="1">
      <alignment horizontal="center" vertical="center"/>
      <protection hidden="1"/>
    </xf>
    <xf numFmtId="0" fontId="66" fillId="0" borderId="107" xfId="0" applyFont="1" applyBorder="1" applyAlignment="1" applyProtection="1">
      <alignment horizontal="center" vertical="center" wrapText="1"/>
      <protection hidden="1"/>
    </xf>
    <xf numFmtId="0" fontId="66" fillId="0" borderId="226" xfId="0" applyFont="1" applyBorder="1" applyAlignment="1" applyProtection="1">
      <alignment horizontal="center" vertical="center" wrapText="1"/>
      <protection hidden="1"/>
    </xf>
    <xf numFmtId="0" fontId="66" fillId="0" borderId="188" xfId="0" applyFont="1" applyBorder="1" applyAlignment="1" applyProtection="1">
      <alignment horizontal="center" vertical="center" wrapText="1"/>
      <protection hidden="1"/>
    </xf>
    <xf numFmtId="0" fontId="66" fillId="0" borderId="103" xfId="0" applyFont="1" applyBorder="1" applyAlignment="1" applyProtection="1">
      <alignment horizontal="center" vertical="center" wrapText="1"/>
      <protection hidden="1"/>
    </xf>
    <xf numFmtId="0" fontId="36" fillId="0" borderId="40" xfId="0" applyFont="1" applyBorder="1" applyAlignment="1" applyProtection="1">
      <alignment horizontal="left" vertical="center" indent="1"/>
      <protection hidden="1"/>
    </xf>
    <xf numFmtId="0" fontId="52" fillId="0" borderId="227" xfId="0" applyFont="1" applyBorder="1" applyAlignment="1" applyProtection="1">
      <alignment horizontal="center" vertical="center"/>
      <protection hidden="1"/>
    </xf>
    <xf numFmtId="0" fontId="52" fillId="0" borderId="228" xfId="0" applyFont="1" applyBorder="1" applyAlignment="1" applyProtection="1">
      <alignment horizontal="center" vertical="center"/>
      <protection hidden="1"/>
    </xf>
    <xf numFmtId="0" fontId="36" fillId="0" borderId="58" xfId="0" applyFont="1" applyBorder="1" applyAlignment="1" applyProtection="1">
      <alignment horizontal="left" vertical="center" indent="1"/>
      <protection hidden="1"/>
    </xf>
    <xf numFmtId="0" fontId="52" fillId="0" borderId="230" xfId="0" applyFont="1" applyBorder="1" applyAlignment="1" applyProtection="1">
      <alignment horizontal="center" vertical="center"/>
      <protection hidden="1"/>
    </xf>
    <xf numFmtId="0" fontId="52" fillId="0" borderId="109" xfId="0" applyFont="1" applyBorder="1" applyAlignment="1" applyProtection="1">
      <alignment horizontal="center" vertical="center"/>
      <protection hidden="1"/>
    </xf>
    <xf numFmtId="0" fontId="36" fillId="0" borderId="35" xfId="0" applyFont="1" applyBorder="1" applyAlignment="1" applyProtection="1">
      <alignment horizontal="left" vertical="center" indent="1"/>
      <protection hidden="1"/>
    </xf>
    <xf numFmtId="0" fontId="52" fillId="0" borderId="242" xfId="0" applyFont="1" applyBorder="1" applyAlignment="1" applyProtection="1">
      <alignment horizontal="center" vertical="center"/>
      <protection hidden="1"/>
    </xf>
    <xf numFmtId="0" fontId="52" fillId="0" borderId="141" xfId="0" applyFont="1" applyBorder="1" applyAlignment="1" applyProtection="1">
      <alignment horizontal="center" vertical="center"/>
      <protection hidden="1"/>
    </xf>
    <xf numFmtId="0" fontId="36" fillId="0" borderId="69" xfId="0" applyFont="1" applyBorder="1" applyAlignment="1" applyProtection="1">
      <alignment horizontal="left" vertical="center" indent="1"/>
      <protection hidden="1"/>
    </xf>
    <xf numFmtId="0" fontId="34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66" fillId="0" borderId="186" xfId="0" applyFont="1" applyBorder="1" applyAlignment="1" applyProtection="1">
      <alignment horizontal="center" vertical="center" wrapText="1"/>
      <protection hidden="1"/>
    </xf>
    <xf numFmtId="0" fontId="66" fillId="0" borderId="105" xfId="0" applyFont="1" applyBorder="1" applyAlignment="1" applyProtection="1">
      <alignment horizontal="center" vertical="center" wrapText="1"/>
      <protection hidden="1"/>
    </xf>
    <xf numFmtId="0" fontId="66" fillId="0" borderId="187" xfId="0" applyFont="1" applyBorder="1" applyAlignment="1" applyProtection="1">
      <alignment horizontal="center" vertical="center" wrapText="1"/>
      <protection hidden="1"/>
    </xf>
    <xf numFmtId="0" fontId="66" fillId="0" borderId="106" xfId="0" applyFont="1" applyBorder="1" applyAlignment="1" applyProtection="1">
      <alignment horizontal="center" vertical="center" wrapText="1"/>
      <protection hidden="1"/>
    </xf>
    <xf numFmtId="0" fontId="68" fillId="0" borderId="6" xfId="0" applyFont="1" applyBorder="1" applyAlignment="1" applyProtection="1">
      <alignment vertical="center"/>
      <protection hidden="1"/>
    </xf>
    <xf numFmtId="0" fontId="52" fillId="0" borderId="9" xfId="0" applyFont="1" applyBorder="1" applyAlignment="1" applyProtection="1">
      <alignment horizontal="center" vertical="center" shrinkToFit="1"/>
      <protection hidden="1"/>
    </xf>
    <xf numFmtId="0" fontId="52" fillId="0" borderId="108" xfId="0" applyFont="1" applyBorder="1" applyAlignment="1" applyProtection="1">
      <alignment horizontal="center" vertical="center" shrinkToFit="1"/>
      <protection hidden="1"/>
    </xf>
    <xf numFmtId="0" fontId="52" fillId="0" borderId="32" xfId="0" applyFont="1" applyBorder="1" applyAlignment="1" applyProtection="1">
      <alignment horizontal="center" vertical="center" shrinkToFit="1"/>
      <protection hidden="1"/>
    </xf>
    <xf numFmtId="0" fontId="52" fillId="0" borderId="102" xfId="0" applyFont="1" applyBorder="1" applyAlignment="1" applyProtection="1">
      <alignment horizontal="center" vertical="center" shrinkToFit="1"/>
      <protection hidden="1"/>
    </xf>
    <xf numFmtId="0" fontId="28" fillId="0" borderId="58" xfId="0" applyFont="1" applyBorder="1" applyAlignment="1" applyProtection="1">
      <alignment horizontal="left" vertical="center" indent="3"/>
      <protection hidden="1"/>
    </xf>
    <xf numFmtId="0" fontId="28" fillId="0" borderId="69" xfId="0" applyFont="1" applyBorder="1" applyAlignment="1" applyProtection="1">
      <alignment horizontal="left" vertical="center" indent="3"/>
      <protection hidden="1"/>
    </xf>
    <xf numFmtId="0" fontId="53" fillId="0" borderId="0" xfId="0" applyFont="1" applyAlignment="1" applyProtection="1">
      <alignment horizontal="left" vertical="center" indent="8"/>
      <protection hidden="1"/>
    </xf>
    <xf numFmtId="0" fontId="56" fillId="0" borderId="4" xfId="0" applyFont="1" applyBorder="1" applyAlignment="1" applyProtection="1">
      <alignment vertical="center"/>
      <protection hidden="1"/>
    </xf>
    <xf numFmtId="0" fontId="56" fillId="0" borderId="4" xfId="0" applyFont="1" applyBorder="1" applyAlignment="1" applyProtection="1">
      <alignment horizontal="center" vertical="center" wrapText="1"/>
      <protection hidden="1"/>
    </xf>
    <xf numFmtId="0" fontId="44" fillId="0" borderId="89" xfId="0" applyFont="1" applyBorder="1" applyAlignment="1" applyProtection="1">
      <alignment horizontal="center" vertical="center" wrapText="1"/>
      <protection hidden="1"/>
    </xf>
    <xf numFmtId="0" fontId="36" fillId="0" borderId="122" xfId="0" applyFont="1" applyBorder="1" applyAlignment="1" applyProtection="1">
      <alignment horizontal="center" vertical="center" wrapText="1"/>
      <protection hidden="1"/>
    </xf>
    <xf numFmtId="0" fontId="44" fillId="0" borderId="95" xfId="0" applyFont="1" applyBorder="1" applyAlignment="1" applyProtection="1">
      <alignment vertical="center"/>
      <protection hidden="1"/>
    </xf>
    <xf numFmtId="3" fontId="49" fillId="0" borderId="190" xfId="0" applyNumberFormat="1" applyFont="1" applyBorder="1" applyAlignment="1" applyProtection="1">
      <alignment horizontal="center" vertical="center"/>
      <protection hidden="1"/>
    </xf>
    <xf numFmtId="3" fontId="49" fillId="0" borderId="95" xfId="0" applyNumberFormat="1" applyFont="1" applyBorder="1" applyAlignment="1" applyProtection="1">
      <alignment horizontal="center" vertical="center"/>
      <protection hidden="1"/>
    </xf>
    <xf numFmtId="0" fontId="49" fillId="0" borderId="48" xfId="0" applyFont="1" applyBorder="1" applyAlignment="1" applyProtection="1">
      <alignment horizontal="left" vertical="center" indent="3"/>
      <protection hidden="1"/>
    </xf>
    <xf numFmtId="0" fontId="69" fillId="0" borderId="0" xfId="0" applyFont="1" applyAlignment="1" applyProtection="1">
      <alignment horizontal="left" vertical="center"/>
      <protection hidden="1"/>
    </xf>
    <xf numFmtId="0" fontId="28" fillId="0" borderId="48" xfId="0" applyFont="1" applyBorder="1" applyAlignment="1" applyProtection="1">
      <alignment vertical="center"/>
      <protection hidden="1"/>
    </xf>
    <xf numFmtId="0" fontId="33" fillId="0" borderId="0" xfId="0" applyFont="1" applyAlignment="1" applyProtection="1">
      <alignment horizontal="left" vertical="center" indent="3"/>
      <protection hidden="1"/>
    </xf>
    <xf numFmtId="3" fontId="49" fillId="0" borderId="42" xfId="0" applyNumberFormat="1" applyFont="1" applyBorder="1" applyAlignment="1" applyProtection="1">
      <alignment horizontal="center" vertical="center" shrinkToFit="1"/>
      <protection hidden="1"/>
    </xf>
    <xf numFmtId="3" fontId="49" fillId="0" borderId="37" xfId="0" applyNumberFormat="1" applyFont="1" applyBorder="1" applyAlignment="1" applyProtection="1">
      <alignment horizontal="center" vertical="center" shrinkToFit="1"/>
      <protection hidden="1"/>
    </xf>
    <xf numFmtId="0" fontId="42" fillId="0" borderId="58" xfId="0" applyFont="1" applyBorder="1" applyAlignment="1" applyProtection="1">
      <alignment horizontal="left" vertical="center" wrapText="1" indent="3"/>
      <protection hidden="1"/>
    </xf>
    <xf numFmtId="0" fontId="44" fillId="0" borderId="58" xfId="0" applyFont="1" applyBorder="1" applyAlignment="1" applyProtection="1">
      <alignment horizontal="left" vertical="center"/>
      <protection hidden="1"/>
    </xf>
    <xf numFmtId="0" fontId="36" fillId="0" borderId="58" xfId="0" applyFont="1" applyBorder="1" applyAlignment="1" applyProtection="1">
      <alignment horizontal="left" vertical="center"/>
      <protection hidden="1"/>
    </xf>
    <xf numFmtId="0" fontId="70" fillId="0" borderId="123" xfId="0" applyFont="1" applyBorder="1" applyAlignment="1" applyProtection="1">
      <alignment horizontal="center" vertical="center"/>
      <protection hidden="1"/>
    </xf>
    <xf numFmtId="0" fontId="36" fillId="0" borderId="35" xfId="0" applyFont="1" applyBorder="1" applyAlignment="1" applyProtection="1">
      <alignment horizontal="left" vertical="center"/>
      <protection hidden="1"/>
    </xf>
    <xf numFmtId="0" fontId="70" fillId="0" borderId="3" xfId="0" applyFont="1" applyBorder="1" applyAlignment="1" applyProtection="1">
      <alignment horizontal="center" vertical="center"/>
      <protection hidden="1"/>
    </xf>
    <xf numFmtId="0" fontId="44" fillId="0" borderId="144" xfId="0" applyFont="1" applyBorder="1" applyAlignment="1" applyProtection="1">
      <alignment horizontal="left" vertical="center"/>
      <protection hidden="1"/>
    </xf>
    <xf numFmtId="0" fontId="70" fillId="0" borderId="0" xfId="0" applyFont="1" applyAlignment="1" applyProtection="1">
      <alignment horizontal="left" vertical="center"/>
      <protection hidden="1"/>
    </xf>
    <xf numFmtId="3" fontId="49" fillId="0" borderId="0" xfId="0" applyNumberFormat="1" applyFont="1" applyAlignment="1" applyProtection="1">
      <alignment horizontal="center" vertical="center" shrinkToFit="1"/>
      <protection hidden="1"/>
    </xf>
    <xf numFmtId="0" fontId="49" fillId="0" borderId="0" xfId="0" applyFont="1" applyAlignment="1" applyProtection="1">
      <alignment horizontal="center" vertical="center" shrinkToFit="1"/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right" vertical="center"/>
      <protection hidden="1"/>
    </xf>
    <xf numFmtId="0" fontId="33" fillId="0" borderId="0" xfId="0" applyFont="1" applyAlignment="1" applyProtection="1">
      <alignment vertical="center" wrapText="1"/>
      <protection hidden="1"/>
    </xf>
    <xf numFmtId="0" fontId="56" fillId="0" borderId="0" xfId="0" applyFont="1" applyAlignment="1" applyProtection="1">
      <alignment horizontal="right" vertical="center"/>
      <protection hidden="1"/>
    </xf>
    <xf numFmtId="0" fontId="27" fillId="0" borderId="0" xfId="0" applyFont="1"/>
    <xf numFmtId="0" fontId="4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vertical="top" wrapText="1"/>
      <protection hidden="1"/>
    </xf>
    <xf numFmtId="0" fontId="56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center" indent="3"/>
      <protection hidden="1"/>
    </xf>
    <xf numFmtId="0" fontId="28" fillId="0" borderId="0" xfId="0" applyFont="1" applyAlignment="1">
      <alignment horizontal="left"/>
    </xf>
    <xf numFmtId="0" fontId="28" fillId="0" borderId="0" xfId="0" applyFont="1"/>
    <xf numFmtId="0" fontId="71" fillId="0" borderId="0" xfId="0" applyFont="1" applyAlignment="1">
      <alignment horizontal="left" wrapText="1"/>
    </xf>
    <xf numFmtId="0" fontId="73" fillId="0" borderId="0" xfId="0" applyFont="1" applyAlignment="1" applyProtection="1">
      <alignment horizontal="right" vertical="center"/>
      <protection hidden="1"/>
    </xf>
    <xf numFmtId="0" fontId="50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center" vertical="center"/>
      <protection locked="0"/>
    </xf>
    <xf numFmtId="0" fontId="76" fillId="0" borderId="0" xfId="0" applyFont="1" applyAlignment="1" applyProtection="1">
      <alignment horizontal="left" vertical="center"/>
      <protection hidden="1"/>
    </xf>
    <xf numFmtId="0" fontId="43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top" shrinkToFit="1"/>
      <protection locked="0"/>
    </xf>
    <xf numFmtId="0" fontId="34" fillId="0" borderId="0" xfId="0" applyFont="1" applyAlignment="1" applyProtection="1">
      <alignment horizontal="left" vertical="center"/>
      <protection hidden="1"/>
    </xf>
    <xf numFmtId="0" fontId="45" fillId="0" borderId="0" xfId="0" applyFont="1" applyAlignment="1" applyProtection="1">
      <alignment horizontal="left" vertical="center" indent="5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34" fillId="0" borderId="89" xfId="0" applyFont="1" applyBorder="1" applyAlignment="1" applyProtection="1">
      <alignment horizontal="center" vertical="center" wrapText="1"/>
      <protection hidden="1"/>
    </xf>
    <xf numFmtId="0" fontId="44" fillId="0" borderId="82" xfId="0" applyFont="1" applyBorder="1" applyAlignment="1" applyProtection="1">
      <alignment horizontal="center" vertical="center" wrapText="1"/>
      <protection hidden="1"/>
    </xf>
    <xf numFmtId="0" fontId="44" fillId="0" borderId="4" xfId="0" applyFont="1" applyBorder="1" applyAlignment="1" applyProtection="1">
      <alignment horizontal="center" vertical="center" wrapText="1"/>
      <protection hidden="1"/>
    </xf>
    <xf numFmtId="0" fontId="80" fillId="0" borderId="19" xfId="0" applyFont="1" applyBorder="1" applyAlignment="1" applyProtection="1">
      <alignment horizontal="left" vertical="center" wrapText="1"/>
      <protection hidden="1"/>
    </xf>
    <xf numFmtId="3" fontId="49" fillId="0" borderId="50" xfId="0" applyNumberFormat="1" applyFont="1" applyBorder="1" applyAlignment="1" applyProtection="1">
      <alignment horizontal="center" vertical="center" shrinkToFit="1"/>
      <protection hidden="1"/>
    </xf>
    <xf numFmtId="3" fontId="49" fillId="0" borderId="93" xfId="0" applyNumberFormat="1" applyFont="1" applyBorder="1" applyAlignment="1" applyProtection="1">
      <alignment horizontal="center" vertical="center" shrinkToFit="1"/>
      <protection hidden="1"/>
    </xf>
    <xf numFmtId="3" fontId="52" fillId="0" borderId="93" xfId="0" applyNumberFormat="1" applyFont="1" applyBorder="1" applyAlignment="1" applyProtection="1">
      <alignment horizontal="center" vertical="center"/>
      <protection hidden="1"/>
    </xf>
    <xf numFmtId="3" fontId="52" fillId="0" borderId="19" xfId="0" applyNumberFormat="1" applyFont="1" applyBorder="1" applyAlignment="1" applyProtection="1">
      <alignment horizontal="center" vertical="center"/>
      <protection hidden="1"/>
    </xf>
    <xf numFmtId="0" fontId="68" fillId="0" borderId="43" xfId="0" applyFont="1" applyBorder="1" applyAlignment="1" applyProtection="1">
      <alignment vertical="center" wrapText="1"/>
      <protection hidden="1"/>
    </xf>
    <xf numFmtId="0" fontId="69" fillId="0" borderId="43" xfId="0" applyFont="1" applyBorder="1" applyAlignment="1" applyProtection="1">
      <alignment vertical="center" wrapText="1"/>
      <protection hidden="1"/>
    </xf>
    <xf numFmtId="3" fontId="49" fillId="0" borderId="51" xfId="0" applyNumberFormat="1" applyFont="1" applyBorder="1" applyAlignment="1" applyProtection="1">
      <alignment horizontal="center" vertical="center" shrinkToFit="1"/>
      <protection hidden="1"/>
    </xf>
    <xf numFmtId="3" fontId="49" fillId="0" borderId="98" xfId="0" applyNumberFormat="1" applyFont="1" applyBorder="1" applyAlignment="1" applyProtection="1">
      <alignment horizontal="center" vertical="center" shrinkToFit="1"/>
      <protection hidden="1"/>
    </xf>
    <xf numFmtId="3" fontId="52" fillId="0" borderId="98" xfId="0" applyNumberFormat="1" applyFont="1" applyBorder="1" applyAlignment="1" applyProtection="1">
      <alignment horizontal="center" vertical="center"/>
      <protection hidden="1"/>
    </xf>
    <xf numFmtId="3" fontId="49" fillId="0" borderId="157" xfId="0" applyNumberFormat="1" applyFont="1" applyBorder="1" applyAlignment="1" applyProtection="1">
      <alignment horizontal="center" vertical="center" shrinkToFit="1"/>
      <protection hidden="1"/>
    </xf>
    <xf numFmtId="3" fontId="52" fillId="0" borderId="53" xfId="0" applyNumberFormat="1" applyFont="1" applyBorder="1" applyAlignment="1" applyProtection="1">
      <alignment horizontal="center" vertical="center"/>
      <protection hidden="1"/>
    </xf>
    <xf numFmtId="0" fontId="28" fillId="0" borderId="44" xfId="0" applyFont="1" applyBorder="1" applyAlignment="1" applyProtection="1">
      <alignment horizontal="left" vertical="center" wrapText="1" indent="2"/>
      <protection hidden="1"/>
    </xf>
    <xf numFmtId="0" fontId="27" fillId="0" borderId="48" xfId="0" applyFont="1" applyBorder="1" applyAlignment="1" applyProtection="1">
      <alignment horizontal="left" vertical="center" wrapText="1" indent="1"/>
      <protection hidden="1"/>
    </xf>
    <xf numFmtId="0" fontId="28" fillId="0" borderId="44" xfId="0" applyFont="1" applyBorder="1" applyAlignment="1" applyProtection="1">
      <alignment horizontal="left" vertical="center" indent="2"/>
      <protection hidden="1"/>
    </xf>
    <xf numFmtId="0" fontId="33" fillId="0" borderId="44" xfId="0" applyFont="1" applyBorder="1" applyAlignment="1" applyProtection="1">
      <alignment horizontal="left" vertical="center" indent="2"/>
      <protection hidden="1"/>
    </xf>
    <xf numFmtId="0" fontId="27" fillId="0" borderId="185" xfId="0" applyFont="1" applyBorder="1" applyAlignment="1" applyProtection="1">
      <alignment horizontal="left" vertical="center" wrapText="1" indent="1"/>
      <protection hidden="1"/>
    </xf>
    <xf numFmtId="3" fontId="49" fillId="0" borderId="52" xfId="0" applyNumberFormat="1" applyFont="1" applyBorder="1" applyAlignment="1" applyProtection="1">
      <alignment horizontal="center" vertical="center" shrinkToFit="1"/>
      <protection hidden="1"/>
    </xf>
    <xf numFmtId="0" fontId="68" fillId="0" borderId="53" xfId="0" applyFont="1" applyBorder="1" applyAlignment="1" applyProtection="1">
      <alignment vertical="center" wrapText="1"/>
      <protection hidden="1"/>
    </xf>
    <xf numFmtId="0" fontId="69" fillId="0" borderId="53" xfId="0" applyFont="1" applyBorder="1" applyAlignment="1" applyProtection="1">
      <alignment vertical="center" wrapText="1"/>
      <protection hidden="1"/>
    </xf>
    <xf numFmtId="0" fontId="33" fillId="0" borderId="44" xfId="0" applyFont="1" applyBorder="1" applyAlignment="1" applyProtection="1">
      <alignment horizontal="left" vertical="center" wrapText="1" indent="2"/>
      <protection hidden="1"/>
    </xf>
    <xf numFmtId="0" fontId="27" fillId="0" borderId="55" xfId="0" applyFont="1" applyBorder="1" applyAlignment="1" applyProtection="1">
      <alignment horizontal="left" vertical="center" wrapText="1" indent="2"/>
      <protection hidden="1"/>
    </xf>
    <xf numFmtId="0" fontId="70" fillId="0" borderId="0" xfId="0" applyFont="1" applyAlignment="1" applyProtection="1">
      <alignment horizontal="center" vertical="center"/>
      <protection hidden="1"/>
    </xf>
    <xf numFmtId="0" fontId="61" fillId="0" borderId="0" xfId="0" applyFont="1" applyAlignment="1" applyProtection="1">
      <alignment horizontal="center" vertical="center" wrapText="1"/>
      <protection hidden="1"/>
    </xf>
    <xf numFmtId="0" fontId="45" fillId="0" borderId="0" xfId="0" applyFont="1" applyAlignment="1" applyProtection="1">
      <alignment horizontal="left"/>
      <protection hidden="1"/>
    </xf>
    <xf numFmtId="0" fontId="45" fillId="0" borderId="0" xfId="0" applyFont="1" applyAlignment="1" applyProtection="1">
      <alignment horizontal="left" vertical="center" indent="6"/>
      <protection hidden="1"/>
    </xf>
    <xf numFmtId="0" fontId="81" fillId="0" borderId="0" xfId="0" applyFont="1" applyAlignment="1" applyProtection="1">
      <alignment horizontal="center"/>
      <protection hidden="1"/>
    </xf>
    <xf numFmtId="0" fontId="81" fillId="0" borderId="8" xfId="0" applyFont="1" applyBorder="1" applyAlignment="1" applyProtection="1">
      <alignment horizontal="center" vertical="center"/>
      <protection hidden="1"/>
    </xf>
    <xf numFmtId="0" fontId="36" fillId="0" borderId="4" xfId="0" applyFont="1" applyBorder="1" applyAlignment="1" applyProtection="1">
      <alignment horizontal="center" vertical="center" wrapText="1"/>
      <protection hidden="1"/>
    </xf>
    <xf numFmtId="0" fontId="65" fillId="0" borderId="4" xfId="0" applyFont="1" applyBorder="1" applyAlignment="1" applyProtection="1">
      <alignment horizontal="center" vertical="center" wrapText="1"/>
      <protection hidden="1"/>
    </xf>
    <xf numFmtId="0" fontId="36" fillId="0" borderId="89" xfId="0" applyFont="1" applyBorder="1" applyAlignment="1" applyProtection="1">
      <alignment horizontal="center" vertical="center" wrapText="1"/>
      <protection hidden="1"/>
    </xf>
    <xf numFmtId="0" fontId="36" fillId="0" borderId="82" xfId="0" applyFont="1" applyBorder="1" applyAlignment="1" applyProtection="1">
      <alignment horizontal="center" vertical="center" wrapText="1"/>
      <protection hidden="1"/>
    </xf>
    <xf numFmtId="0" fontId="80" fillId="0" borderId="7" xfId="0" applyFont="1" applyBorder="1" applyAlignment="1" applyProtection="1">
      <alignment horizontal="left" vertical="center" wrapText="1"/>
      <protection hidden="1"/>
    </xf>
    <xf numFmtId="0" fontId="61" fillId="0" borderId="19" xfId="0" applyFont="1" applyBorder="1" applyAlignment="1" applyProtection="1">
      <alignment horizontal="center" vertical="center" wrapText="1"/>
      <protection hidden="1"/>
    </xf>
    <xf numFmtId="3" fontId="49" fillId="0" borderId="19" xfId="0" applyNumberFormat="1" applyFont="1" applyBorder="1" applyAlignment="1" applyProtection="1">
      <alignment horizontal="center" vertical="center" shrinkToFit="1"/>
      <protection hidden="1"/>
    </xf>
    <xf numFmtId="0" fontId="68" fillId="0" borderId="17" xfId="0" applyFont="1" applyBorder="1" applyAlignment="1" applyProtection="1">
      <alignment vertical="center" wrapText="1"/>
      <protection hidden="1"/>
    </xf>
    <xf numFmtId="0" fontId="69" fillId="0" borderId="17" xfId="0" applyFont="1" applyBorder="1" applyAlignment="1" applyProtection="1">
      <alignment horizontal="center" vertical="center" wrapText="1"/>
      <protection hidden="1"/>
    </xf>
    <xf numFmtId="3" fontId="49" fillId="0" borderId="90" xfId="0" applyNumberFormat="1" applyFont="1" applyBorder="1" applyAlignment="1" applyProtection="1">
      <alignment horizontal="center" vertical="center" shrinkToFit="1"/>
      <protection hidden="1"/>
    </xf>
    <xf numFmtId="3" fontId="49" fillId="0" borderId="67" xfId="0" applyNumberFormat="1" applyFont="1" applyBorder="1" applyAlignment="1" applyProtection="1">
      <alignment horizontal="center" vertical="center" shrinkToFit="1"/>
      <protection hidden="1"/>
    </xf>
    <xf numFmtId="3" fontId="49" fillId="0" borderId="17" xfId="0" applyNumberFormat="1" applyFont="1" applyBorder="1" applyAlignment="1" applyProtection="1">
      <alignment horizontal="center" vertical="center" shrinkToFit="1"/>
      <protection hidden="1"/>
    </xf>
    <xf numFmtId="0" fontId="70" fillId="0" borderId="44" xfId="0" applyFont="1" applyBorder="1" applyAlignment="1" applyProtection="1">
      <alignment horizontal="center" vertical="center" wrapText="1"/>
      <protection hidden="1"/>
    </xf>
    <xf numFmtId="0" fontId="28" fillId="0" borderId="92" xfId="0" applyFont="1" applyBorder="1" applyAlignment="1" applyProtection="1">
      <alignment horizontal="left" vertical="center" wrapText="1" indent="2"/>
      <protection hidden="1"/>
    </xf>
    <xf numFmtId="0" fontId="70" fillId="0" borderId="92" xfId="0" applyFont="1" applyBorder="1" applyAlignment="1" applyProtection="1">
      <alignment horizontal="center" vertical="center" wrapText="1"/>
      <protection hidden="1"/>
    </xf>
    <xf numFmtId="3" fontId="49" fillId="0" borderId="91" xfId="0" applyNumberFormat="1" applyFont="1" applyBorder="1" applyAlignment="1" applyProtection="1">
      <alignment horizontal="center" vertical="center" shrinkToFit="1"/>
      <protection hidden="1"/>
    </xf>
    <xf numFmtId="0" fontId="28" fillId="0" borderId="99" xfId="0" applyFont="1" applyBorder="1" applyAlignment="1" applyProtection="1">
      <alignment horizontal="left" vertical="center" wrapText="1" indent="2"/>
      <protection hidden="1"/>
    </xf>
    <xf numFmtId="3" fontId="49" fillId="0" borderId="96" xfId="0" applyNumberFormat="1" applyFont="1" applyBorder="1" applyAlignment="1" applyProtection="1">
      <alignment horizontal="center" vertical="center" shrinkToFit="1"/>
      <protection hidden="1"/>
    </xf>
    <xf numFmtId="0" fontId="69" fillId="0" borderId="238" xfId="0" applyFont="1" applyBorder="1" applyAlignment="1" applyProtection="1">
      <alignment horizontal="center" vertical="center" wrapText="1"/>
      <protection hidden="1"/>
    </xf>
    <xf numFmtId="0" fontId="70" fillId="0" borderId="99" xfId="0" applyFont="1" applyBorder="1" applyAlignment="1" applyProtection="1">
      <alignment horizontal="center" vertical="center" wrapText="1"/>
      <protection hidden="1"/>
    </xf>
    <xf numFmtId="0" fontId="33" fillId="0" borderId="53" xfId="0" applyFont="1" applyBorder="1" applyAlignment="1" applyProtection="1">
      <alignment horizontal="left" vertical="center" indent="2"/>
      <protection hidden="1"/>
    </xf>
    <xf numFmtId="0" fontId="70" fillId="0" borderId="48" xfId="0" applyFont="1" applyBorder="1" applyAlignment="1" applyProtection="1">
      <alignment horizontal="center" vertical="center"/>
      <protection hidden="1"/>
    </xf>
    <xf numFmtId="0" fontId="70" fillId="0" borderId="49" xfId="0" applyFont="1" applyBorder="1" applyAlignment="1" applyProtection="1">
      <alignment horizontal="center" vertical="center"/>
      <protection hidden="1"/>
    </xf>
    <xf numFmtId="0" fontId="59" fillId="0" borderId="239" xfId="0" applyFont="1" applyBorder="1" applyAlignment="1" applyProtection="1">
      <alignment horizontal="left" vertical="center" wrapText="1"/>
      <protection hidden="1"/>
    </xf>
    <xf numFmtId="0" fontId="70" fillId="0" borderId="239" xfId="0" applyFont="1" applyBorder="1" applyAlignment="1" applyProtection="1">
      <alignment horizontal="center" vertical="center"/>
      <protection hidden="1"/>
    </xf>
    <xf numFmtId="3" fontId="49" fillId="0" borderId="240" xfId="0" applyNumberFormat="1" applyFont="1" applyBorder="1" applyAlignment="1" applyProtection="1">
      <alignment horizontal="center" vertical="center" shrinkToFit="1"/>
      <protection hidden="1"/>
    </xf>
    <xf numFmtId="0" fontId="70" fillId="0" borderId="40" xfId="0" applyFont="1" applyBorder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vertical="center"/>
      <protection hidden="1"/>
    </xf>
    <xf numFmtId="0" fontId="81" fillId="0" borderId="0" xfId="0" applyFont="1" applyAlignment="1" applyProtection="1">
      <alignment vertical="center" wrapText="1"/>
      <protection hidden="1"/>
    </xf>
    <xf numFmtId="0" fontId="54" fillId="0" borderId="0" xfId="0" applyFont="1" applyAlignment="1">
      <alignment horizontal="left" vertical="center"/>
    </xf>
    <xf numFmtId="0" fontId="56" fillId="0" borderId="4" xfId="0" applyFont="1" applyBorder="1" applyAlignment="1" applyProtection="1">
      <alignment horizontal="left" vertical="center" wrapText="1"/>
      <protection hidden="1"/>
    </xf>
    <xf numFmtId="0" fontId="56" fillId="0" borderId="5" xfId="0" applyFont="1" applyBorder="1" applyAlignment="1" applyProtection="1">
      <alignment horizontal="center" vertical="center" wrapText="1"/>
      <protection hidden="1"/>
    </xf>
    <xf numFmtId="0" fontId="60" fillId="0" borderId="23" xfId="0" applyFont="1" applyBorder="1" applyAlignment="1" applyProtection="1">
      <alignment horizontal="left" vertical="center" wrapText="1"/>
      <protection hidden="1"/>
    </xf>
    <xf numFmtId="0" fontId="60" fillId="0" borderId="237" xfId="0" applyFont="1" applyBorder="1" applyAlignment="1" applyProtection="1">
      <alignment horizontal="left" vertical="center" wrapText="1"/>
      <protection hidden="1"/>
    </xf>
    <xf numFmtId="3" fontId="49" fillId="0" borderId="24" xfId="0" applyNumberFormat="1" applyFont="1" applyBorder="1" applyAlignment="1" applyProtection="1">
      <alignment horizontal="center" vertical="center" shrinkToFit="1"/>
      <protection hidden="1"/>
    </xf>
    <xf numFmtId="3" fontId="49" fillId="0" borderId="66" xfId="0" applyNumberFormat="1" applyFont="1" applyBorder="1" applyAlignment="1" applyProtection="1">
      <alignment horizontal="center" vertical="center" shrinkToFit="1"/>
      <protection hidden="1"/>
    </xf>
    <xf numFmtId="3" fontId="49" fillId="0" borderId="23" xfId="0" applyNumberFormat="1" applyFont="1" applyBorder="1" applyAlignment="1" applyProtection="1">
      <alignment horizontal="center" vertical="center" shrinkToFit="1"/>
      <protection hidden="1"/>
    </xf>
    <xf numFmtId="0" fontId="44" fillId="0" borderId="0" xfId="0" applyFont="1" applyAlignment="1" applyProtection="1">
      <alignment horizontal="left" vertical="center" wrapText="1" indent="2"/>
      <protection hidden="1"/>
    </xf>
    <xf numFmtId="0" fontId="44" fillId="0" borderId="0" xfId="0" applyFont="1" applyAlignment="1" applyProtection="1">
      <alignment horizontal="left" vertical="center" wrapText="1"/>
      <protection hidden="1"/>
    </xf>
    <xf numFmtId="0" fontId="70" fillId="0" borderId="20" xfId="0" applyFont="1" applyBorder="1" applyAlignment="1" applyProtection="1">
      <alignment horizontal="left" vertical="center" wrapText="1" indent="2"/>
      <protection hidden="1"/>
    </xf>
    <xf numFmtId="0" fontId="44" fillId="0" borderId="58" xfId="0" applyFont="1" applyBorder="1" applyAlignment="1" applyProtection="1">
      <alignment horizontal="left" vertical="center" wrapText="1" indent="2"/>
      <protection hidden="1"/>
    </xf>
    <xf numFmtId="0" fontId="44" fillId="0" borderId="35" xfId="0" applyFont="1" applyBorder="1" applyAlignment="1" applyProtection="1">
      <alignment horizontal="left" vertical="center" wrapText="1"/>
      <protection hidden="1"/>
    </xf>
    <xf numFmtId="0" fontId="70" fillId="0" borderId="123" xfId="0" applyFont="1" applyBorder="1" applyAlignment="1" applyProtection="1">
      <alignment horizontal="left" vertical="center" wrapText="1" indent="2"/>
      <protection hidden="1"/>
    </xf>
    <xf numFmtId="3" fontId="49" fillId="0" borderId="68" xfId="0" applyNumberFormat="1" applyFont="1" applyBorder="1" applyAlignment="1" applyProtection="1">
      <alignment horizontal="center" vertical="center" shrinkToFit="1"/>
      <protection hidden="1"/>
    </xf>
    <xf numFmtId="0" fontId="44" fillId="0" borderId="58" xfId="0" applyFont="1" applyBorder="1" applyAlignment="1" applyProtection="1">
      <alignment horizontal="left" vertical="center" wrapText="1"/>
      <protection hidden="1"/>
    </xf>
    <xf numFmtId="0" fontId="44" fillId="0" borderId="27" xfId="0" applyFont="1" applyBorder="1" applyAlignment="1" applyProtection="1">
      <alignment horizontal="left" vertical="center" wrapText="1" indent="2"/>
      <protection hidden="1"/>
    </xf>
    <xf numFmtId="0" fontId="44" fillId="0" borderId="27" xfId="0" applyFont="1" applyBorder="1" applyAlignment="1" applyProtection="1">
      <alignment horizontal="left" vertical="center" wrapText="1"/>
      <protection hidden="1"/>
    </xf>
    <xf numFmtId="0" fontId="70" fillId="0" borderId="63" xfId="0" applyFont="1" applyBorder="1" applyAlignment="1" applyProtection="1">
      <alignment horizontal="left" vertical="center" wrapText="1" indent="2"/>
      <protection hidden="1"/>
    </xf>
    <xf numFmtId="3" fontId="49" fillId="0" borderId="12" xfId="0" applyNumberFormat="1" applyFont="1" applyBorder="1" applyAlignment="1" applyProtection="1">
      <alignment horizontal="center" vertical="center" shrinkToFit="1"/>
      <protection hidden="1"/>
    </xf>
    <xf numFmtId="0" fontId="61" fillId="0" borderId="0" xfId="0" applyFont="1" applyAlignment="1" applyProtection="1">
      <alignment vertical="top" wrapText="1"/>
      <protection hidden="1"/>
    </xf>
    <xf numFmtId="0" fontId="44" fillId="0" borderId="0" xfId="0" applyFont="1" applyAlignment="1" applyProtection="1">
      <alignment horizontal="justify" vertical="center"/>
      <protection hidden="1"/>
    </xf>
    <xf numFmtId="0" fontId="27" fillId="0" borderId="0" xfId="0" applyFont="1" applyAlignment="1" applyProtection="1">
      <alignment horizontal="center" vertical="center" shrinkToFit="1"/>
      <protection hidden="1"/>
    </xf>
    <xf numFmtId="0" fontId="56" fillId="0" borderId="0" xfId="0" applyFont="1" applyAlignment="1" applyProtection="1">
      <alignment horizontal="left"/>
      <protection hidden="1"/>
    </xf>
    <xf numFmtId="0" fontId="45" fillId="0" borderId="0" xfId="0" applyFont="1" applyAlignment="1">
      <alignment horizontal="left"/>
    </xf>
    <xf numFmtId="0" fontId="45" fillId="0" borderId="0" xfId="0" applyFont="1" applyAlignment="1">
      <alignment horizontal="left" indent="19"/>
    </xf>
    <xf numFmtId="0" fontId="56" fillId="0" borderId="0" xfId="0" applyFont="1" applyAlignment="1">
      <alignment horizontal="center" vertical="center"/>
    </xf>
    <xf numFmtId="0" fontId="45" fillId="0" borderId="0" xfId="0" applyFont="1" applyAlignment="1">
      <alignment horizontal="left" indent="12"/>
    </xf>
    <xf numFmtId="0" fontId="66" fillId="0" borderId="12" xfId="0" applyFont="1" applyBorder="1" applyAlignment="1">
      <alignment horizontal="center" wrapText="1"/>
    </xf>
    <xf numFmtId="0" fontId="66" fillId="0" borderId="64" xfId="0" applyFont="1" applyBorder="1" applyAlignment="1">
      <alignment horizontal="center" wrapText="1"/>
    </xf>
    <xf numFmtId="0" fontId="66" fillId="0" borderId="65" xfId="0" applyFont="1" applyBorder="1" applyAlignment="1">
      <alignment horizontal="center" wrapText="1"/>
    </xf>
    <xf numFmtId="0" fontId="66" fillId="0" borderId="27" xfId="0" applyFont="1" applyBorder="1" applyAlignment="1">
      <alignment horizontal="center" wrapText="1"/>
    </xf>
    <xf numFmtId="0" fontId="66" fillId="0" borderId="135" xfId="0" applyFont="1" applyBorder="1" applyAlignment="1">
      <alignment horizontal="center" wrapText="1"/>
    </xf>
    <xf numFmtId="0" fontId="57" fillId="0" borderId="136" xfId="0" applyFont="1" applyBorder="1" applyAlignment="1">
      <alignment horizontal="center" wrapText="1"/>
    </xf>
    <xf numFmtId="0" fontId="57" fillId="0" borderId="64" xfId="0" applyFont="1" applyBorder="1" applyAlignment="1">
      <alignment horizontal="center" wrapText="1"/>
    </xf>
    <xf numFmtId="0" fontId="57" fillId="0" borderId="120" xfId="0" applyFont="1" applyBorder="1" applyAlignment="1">
      <alignment horizontal="center" wrapText="1"/>
    </xf>
    <xf numFmtId="3" fontId="49" fillId="0" borderId="68" xfId="0" applyNumberFormat="1" applyFont="1" applyBorder="1" applyAlignment="1" applyProtection="1">
      <alignment horizontal="center" vertical="center" wrapText="1"/>
      <protection hidden="1"/>
    </xf>
    <xf numFmtId="3" fontId="49" fillId="0" borderId="62" xfId="0" applyNumberFormat="1" applyFont="1" applyBorder="1" applyAlignment="1" applyProtection="1">
      <alignment horizontal="center" vertical="center" wrapText="1"/>
      <protection hidden="1"/>
    </xf>
    <xf numFmtId="3" fontId="49" fillId="0" borderId="60" xfId="0" applyNumberFormat="1" applyFont="1" applyBorder="1" applyAlignment="1" applyProtection="1">
      <alignment horizontal="center" vertical="center" shrinkToFit="1"/>
      <protection hidden="1"/>
    </xf>
    <xf numFmtId="3" fontId="49" fillId="0" borderId="145" xfId="0" applyNumberFormat="1" applyFont="1" applyBorder="1" applyAlignment="1" applyProtection="1">
      <alignment horizontal="center" vertical="center" wrapText="1"/>
      <protection hidden="1"/>
    </xf>
    <xf numFmtId="3" fontId="49" fillId="0" borderId="146" xfId="0" applyNumberFormat="1" applyFont="1" applyBorder="1" applyAlignment="1" applyProtection="1">
      <alignment horizontal="center" vertical="center" wrapText="1"/>
      <protection hidden="1"/>
    </xf>
    <xf numFmtId="3" fontId="49" fillId="0" borderId="147" xfId="0" applyNumberFormat="1" applyFont="1" applyBorder="1" applyAlignment="1" applyProtection="1">
      <alignment horizontal="center" vertical="center" wrapText="1"/>
      <protection hidden="1"/>
    </xf>
    <xf numFmtId="3" fontId="49" fillId="0" borderId="148" xfId="0" applyNumberFormat="1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justify"/>
      <protection hidden="1"/>
    </xf>
    <xf numFmtId="0" fontId="70" fillId="0" borderId="0" xfId="0" applyFont="1" applyAlignment="1" applyProtection="1">
      <alignment horizontal="left"/>
      <protection hidden="1"/>
    </xf>
    <xf numFmtId="0" fontId="82" fillId="0" borderId="0" xfId="0" applyFont="1" applyAlignment="1" applyProtection="1">
      <alignment vertical="center" wrapText="1"/>
      <protection hidden="1"/>
    </xf>
    <xf numFmtId="0" fontId="34" fillId="0" borderId="0" xfId="0" applyFont="1"/>
    <xf numFmtId="0" fontId="27" fillId="0" borderId="0" xfId="0" applyFont="1" applyAlignment="1">
      <alignment horizontal="center"/>
    </xf>
    <xf numFmtId="0" fontId="45" fillId="0" borderId="0" xfId="0" applyFont="1" applyProtection="1">
      <protection hidden="1"/>
    </xf>
    <xf numFmtId="0" fontId="53" fillId="0" borderId="0" xfId="0" applyFont="1" applyAlignment="1" applyProtection="1">
      <alignment horizontal="left" vertical="center" indent="10"/>
      <protection hidden="1"/>
    </xf>
    <xf numFmtId="3" fontId="66" fillId="0" borderId="24" xfId="0" applyNumberFormat="1" applyFont="1" applyBorder="1" applyAlignment="1" applyProtection="1">
      <alignment horizontal="center" vertical="center" wrapText="1"/>
      <protection hidden="1"/>
    </xf>
    <xf numFmtId="3" fontId="66" fillId="0" borderId="119" xfId="0" applyNumberFormat="1" applyFont="1" applyBorder="1" applyAlignment="1" applyProtection="1">
      <alignment horizontal="center" vertical="center" wrapText="1"/>
      <protection hidden="1"/>
    </xf>
    <xf numFmtId="3" fontId="84" fillId="0" borderId="128" xfId="0" applyNumberFormat="1" applyFont="1" applyBorder="1" applyAlignment="1" applyProtection="1">
      <alignment horizontal="center" vertical="center" wrapText="1"/>
      <protection hidden="1"/>
    </xf>
    <xf numFmtId="3" fontId="84" fillId="0" borderId="131" xfId="0" applyNumberFormat="1" applyFont="1" applyBorder="1" applyAlignment="1" applyProtection="1">
      <alignment horizontal="center" vertical="center" wrapText="1"/>
      <protection hidden="1"/>
    </xf>
    <xf numFmtId="3" fontId="49" fillId="0" borderId="42" xfId="0" applyNumberFormat="1" applyFont="1" applyBorder="1" applyAlignment="1" applyProtection="1">
      <alignment horizontal="center" vertical="center" wrapText="1"/>
      <protection hidden="1"/>
    </xf>
    <xf numFmtId="3" fontId="85" fillId="0" borderId="126" xfId="0" applyNumberFormat="1" applyFont="1" applyBorder="1" applyAlignment="1" applyProtection="1">
      <alignment horizontal="center" vertical="center" wrapText="1"/>
      <protection hidden="1"/>
    </xf>
    <xf numFmtId="3" fontId="85" fillId="0" borderId="127" xfId="0" applyNumberFormat="1" applyFont="1" applyBorder="1" applyAlignment="1" applyProtection="1">
      <alignment horizontal="center" vertical="center" wrapText="1"/>
      <protection hidden="1"/>
    </xf>
    <xf numFmtId="3" fontId="85" fillId="0" borderId="129" xfId="0" applyNumberFormat="1" applyFont="1" applyBorder="1" applyAlignment="1" applyProtection="1">
      <alignment horizontal="center" vertical="center" wrapText="1"/>
      <protection hidden="1"/>
    </xf>
    <xf numFmtId="3" fontId="85" fillId="0" borderId="132" xfId="0" applyNumberFormat="1" applyFont="1" applyBorder="1" applyAlignment="1" applyProtection="1">
      <alignment horizontal="center" vertical="center" wrapText="1"/>
      <protection hidden="1"/>
    </xf>
    <xf numFmtId="3" fontId="85" fillId="0" borderId="130" xfId="0" applyNumberFormat="1" applyFont="1" applyBorder="1" applyAlignment="1" applyProtection="1">
      <alignment horizontal="center" vertical="center" wrapText="1"/>
      <protection hidden="1"/>
    </xf>
    <xf numFmtId="3" fontId="85" fillId="0" borderId="133" xfId="0" applyNumberFormat="1" applyFont="1" applyBorder="1" applyAlignment="1" applyProtection="1">
      <alignment horizontal="center" vertical="center" wrapText="1"/>
      <protection hidden="1"/>
    </xf>
    <xf numFmtId="0" fontId="86" fillId="0" borderId="0" xfId="0" applyFont="1" applyProtection="1">
      <protection hidden="1"/>
    </xf>
    <xf numFmtId="0" fontId="86" fillId="0" borderId="0" xfId="0" applyFont="1" applyAlignment="1">
      <alignment horizontal="left"/>
    </xf>
    <xf numFmtId="0" fontId="50" fillId="0" borderId="0" xfId="0" applyFont="1" applyAlignment="1" applyProtection="1">
      <alignment horizontal="center"/>
      <protection hidden="1"/>
    </xf>
    <xf numFmtId="0" fontId="75" fillId="0" borderId="0" xfId="0" applyFont="1" applyProtection="1">
      <protection hidden="1"/>
    </xf>
    <xf numFmtId="0" fontId="34" fillId="0" borderId="0" xfId="0" applyFont="1" applyProtection="1">
      <protection hidden="1"/>
    </xf>
    <xf numFmtId="0" fontId="70" fillId="0" borderId="0" xfId="0" applyFont="1" applyAlignment="1">
      <alignment horizontal="center"/>
    </xf>
    <xf numFmtId="1" fontId="70" fillId="0" borderId="0" xfId="0" applyNumberFormat="1" applyFont="1"/>
    <xf numFmtId="0" fontId="70" fillId="0" borderId="0" xfId="0" applyFont="1"/>
    <xf numFmtId="1" fontId="52" fillId="0" borderId="0" xfId="0" applyNumberFormat="1" applyFont="1"/>
    <xf numFmtId="1" fontId="28" fillId="0" borderId="0" xfId="0" applyNumberFormat="1" applyFont="1"/>
    <xf numFmtId="0" fontId="53" fillId="0" borderId="0" xfId="0" applyFont="1" applyAlignment="1" applyProtection="1">
      <alignment horizontal="left"/>
      <protection hidden="1"/>
    </xf>
    <xf numFmtId="0" fontId="53" fillId="0" borderId="0" xfId="0" applyFont="1" applyAlignment="1" applyProtection="1">
      <alignment vertical="center"/>
      <protection hidden="1"/>
    </xf>
    <xf numFmtId="0" fontId="53" fillId="0" borderId="0" xfId="0" applyFont="1" applyAlignment="1" applyProtection="1">
      <alignment horizontal="left" vertical="center" indent="5"/>
      <protection hidden="1"/>
    </xf>
    <xf numFmtId="0" fontId="57" fillId="0" borderId="12" xfId="0" applyFont="1" applyBorder="1" applyAlignment="1" applyProtection="1">
      <alignment horizontal="center" vertical="center" wrapText="1"/>
      <protection hidden="1"/>
    </xf>
    <xf numFmtId="0" fontId="57" fillId="0" borderId="64" xfId="0" applyFont="1" applyBorder="1" applyAlignment="1" applyProtection="1">
      <alignment horizontal="center" vertical="center" wrapText="1"/>
      <protection hidden="1"/>
    </xf>
    <xf numFmtId="0" fontId="57" fillId="0" borderId="27" xfId="0" applyFont="1" applyBorder="1" applyAlignment="1" applyProtection="1">
      <alignment horizontal="center" vertical="center" wrapText="1"/>
      <protection hidden="1"/>
    </xf>
    <xf numFmtId="0" fontId="57" fillId="0" borderId="207" xfId="0" applyFont="1" applyBorder="1" applyAlignment="1" applyProtection="1">
      <alignment horizontal="center" vertical="center" wrapText="1"/>
      <protection hidden="1"/>
    </xf>
    <xf numFmtId="0" fontId="57" fillId="0" borderId="208" xfId="0" applyFont="1" applyBorder="1" applyAlignment="1" applyProtection="1">
      <alignment horizontal="center" vertical="center" wrapText="1"/>
      <protection hidden="1"/>
    </xf>
    <xf numFmtId="0" fontId="57" fillId="0" borderId="173" xfId="0" applyFont="1" applyBorder="1" applyAlignment="1" applyProtection="1">
      <alignment horizontal="center" vertical="center" wrapText="1"/>
      <protection hidden="1"/>
    </xf>
    <xf numFmtId="0" fontId="60" fillId="0" borderId="23" xfId="0" applyFont="1" applyBorder="1" applyAlignment="1" applyProtection="1">
      <alignment horizontal="left" vertical="center" wrapText="1" indent="1"/>
      <protection hidden="1"/>
    </xf>
    <xf numFmtId="3" fontId="33" fillId="0" borderId="24" xfId="0" applyNumberFormat="1" applyFont="1" applyBorder="1" applyAlignment="1" applyProtection="1">
      <alignment horizontal="center" vertical="center" shrinkToFit="1"/>
      <protection hidden="1"/>
    </xf>
    <xf numFmtId="3" fontId="33" fillId="0" borderId="66" xfId="0" applyNumberFormat="1" applyFont="1" applyBorder="1" applyAlignment="1" applyProtection="1">
      <alignment horizontal="center" vertical="center" shrinkToFit="1"/>
      <protection hidden="1"/>
    </xf>
    <xf numFmtId="3" fontId="33" fillId="0" borderId="23" xfId="0" applyNumberFormat="1" applyFont="1" applyBorder="1" applyAlignment="1" applyProtection="1">
      <alignment horizontal="center" vertical="center" shrinkToFit="1"/>
      <protection hidden="1"/>
    </xf>
    <xf numFmtId="3" fontId="33" fillId="0" borderId="30" xfId="0" applyNumberFormat="1" applyFont="1" applyBorder="1" applyAlignment="1" applyProtection="1">
      <alignment horizontal="center" vertical="center" shrinkToFit="1"/>
      <protection hidden="1"/>
    </xf>
    <xf numFmtId="3" fontId="33" fillId="0" borderId="199" xfId="0" applyNumberFormat="1" applyFont="1" applyBorder="1" applyAlignment="1" applyProtection="1">
      <alignment horizontal="center" vertical="center" shrinkToFit="1"/>
      <protection hidden="1"/>
    </xf>
    <xf numFmtId="3" fontId="33" fillId="0" borderId="176" xfId="0" applyNumberFormat="1" applyFont="1" applyBorder="1" applyAlignment="1" applyProtection="1">
      <alignment horizontal="center" vertical="center" shrinkToFit="1"/>
      <protection hidden="1"/>
    </xf>
    <xf numFmtId="3" fontId="33" fillId="0" borderId="175" xfId="0" applyNumberFormat="1" applyFont="1" applyBorder="1" applyAlignment="1" applyProtection="1">
      <alignment horizontal="center" vertical="center" shrinkToFit="1"/>
      <protection hidden="1"/>
    </xf>
    <xf numFmtId="3" fontId="49" fillId="0" borderId="18" xfId="0" applyNumberFormat="1" applyFont="1" applyBorder="1" applyAlignment="1" applyProtection="1">
      <alignment horizontal="center" vertical="center" shrinkToFit="1"/>
      <protection hidden="1"/>
    </xf>
    <xf numFmtId="3" fontId="49" fillId="0" borderId="209" xfId="0" applyNumberFormat="1" applyFont="1" applyBorder="1" applyAlignment="1" applyProtection="1">
      <alignment horizontal="center" vertical="center" shrinkToFit="1"/>
      <protection hidden="1"/>
    </xf>
    <xf numFmtId="3" fontId="49" fillId="0" borderId="177" xfId="0" applyNumberFormat="1" applyFont="1" applyBorder="1" applyAlignment="1" applyProtection="1">
      <alignment horizontal="center" vertical="center" shrinkToFit="1"/>
      <protection hidden="1"/>
    </xf>
    <xf numFmtId="3" fontId="49" fillId="0" borderId="62" xfId="0" applyNumberFormat="1" applyFont="1" applyBorder="1" applyAlignment="1" applyProtection="1">
      <alignment horizontal="center" vertical="center" shrinkToFit="1"/>
      <protection hidden="1"/>
    </xf>
    <xf numFmtId="3" fontId="49" fillId="0" borderId="210" xfId="0" applyNumberFormat="1" applyFont="1" applyBorder="1" applyAlignment="1" applyProtection="1">
      <alignment horizontal="center" vertical="center" shrinkToFit="1"/>
      <protection hidden="1"/>
    </xf>
    <xf numFmtId="3" fontId="49" fillId="0" borderId="179" xfId="0" applyNumberFormat="1" applyFont="1" applyBorder="1" applyAlignment="1" applyProtection="1">
      <alignment horizontal="center" vertical="center" shrinkToFit="1"/>
      <protection hidden="1"/>
    </xf>
    <xf numFmtId="3" fontId="49" fillId="0" borderId="189" xfId="0" applyNumberFormat="1" applyFont="1" applyBorder="1" applyAlignment="1" applyProtection="1">
      <alignment horizontal="center" vertical="center" shrinkToFit="1"/>
      <protection hidden="1"/>
    </xf>
    <xf numFmtId="3" fontId="49" fillId="0" borderId="154" xfId="0" applyNumberFormat="1" applyFont="1" applyBorder="1" applyAlignment="1" applyProtection="1">
      <alignment horizontal="center" vertical="center" shrinkToFit="1"/>
      <protection hidden="1"/>
    </xf>
    <xf numFmtId="3" fontId="49" fillId="0" borderId="212" xfId="0" applyNumberFormat="1" applyFont="1" applyBorder="1" applyAlignment="1" applyProtection="1">
      <alignment horizontal="center" vertical="center" shrinkToFit="1"/>
      <protection hidden="1"/>
    </xf>
    <xf numFmtId="3" fontId="49" fillId="0" borderId="217" xfId="0" applyNumberFormat="1" applyFont="1" applyBorder="1" applyAlignment="1" applyProtection="1">
      <alignment horizontal="center" vertical="center" shrinkToFit="1"/>
      <protection hidden="1"/>
    </xf>
    <xf numFmtId="3" fontId="49" fillId="0" borderId="31" xfId="0" applyNumberFormat="1" applyFont="1" applyBorder="1" applyAlignment="1" applyProtection="1">
      <alignment horizontal="center" vertical="center" shrinkToFit="1"/>
      <protection hidden="1"/>
    </xf>
    <xf numFmtId="3" fontId="49" fillId="0" borderId="207" xfId="0" applyNumberFormat="1" applyFont="1" applyBorder="1" applyAlignment="1" applyProtection="1">
      <alignment horizontal="center" vertical="center" shrinkToFit="1"/>
      <protection hidden="1"/>
    </xf>
    <xf numFmtId="3" fontId="49" fillId="0" borderId="173" xfId="0" applyNumberFormat="1" applyFont="1" applyBorder="1" applyAlignment="1" applyProtection="1">
      <alignment horizontal="center" vertical="center" shrinkToFit="1"/>
      <protection hidden="1"/>
    </xf>
    <xf numFmtId="3" fontId="49" fillId="0" borderId="72" xfId="0" applyNumberFormat="1" applyFont="1" applyBorder="1" applyAlignment="1" applyProtection="1">
      <alignment horizontal="center" vertical="center" shrinkToFit="1"/>
      <protection hidden="1"/>
    </xf>
    <xf numFmtId="0" fontId="49" fillId="0" borderId="0" xfId="0" applyFont="1" applyAlignment="1" applyProtection="1">
      <alignment wrapText="1"/>
      <protection hidden="1"/>
    </xf>
    <xf numFmtId="0" fontId="89" fillId="0" borderId="0" xfId="0" applyFont="1" applyAlignment="1" applyProtection="1">
      <alignment horizontal="center" vertical="center"/>
      <protection hidden="1"/>
    </xf>
    <xf numFmtId="0" fontId="90" fillId="0" borderId="0" xfId="0" applyFont="1" applyAlignment="1" applyProtection="1">
      <alignment horizontal="center" vertical="center"/>
      <protection hidden="1"/>
    </xf>
    <xf numFmtId="0" fontId="60" fillId="0" borderId="0" xfId="0" applyFont="1" applyAlignment="1" applyProtection="1">
      <alignment vertical="center" wrapText="1"/>
      <protection hidden="1"/>
    </xf>
    <xf numFmtId="0" fontId="49" fillId="0" borderId="0" xfId="0" applyFont="1" applyProtection="1">
      <protection hidden="1"/>
    </xf>
    <xf numFmtId="0" fontId="49" fillId="0" borderId="0" xfId="0" applyFont="1" applyAlignment="1" applyProtection="1">
      <alignment vertical="center"/>
      <protection hidden="1"/>
    </xf>
    <xf numFmtId="0" fontId="93" fillId="0" borderId="0" xfId="0" applyFont="1" applyAlignment="1" applyProtection="1">
      <alignment vertical="center" wrapText="1"/>
      <protection hidden="1"/>
    </xf>
    <xf numFmtId="0" fontId="93" fillId="0" borderId="40" xfId="0" applyFont="1" applyBorder="1" applyAlignment="1" applyProtection="1">
      <alignment vertical="center" wrapText="1"/>
      <protection hidden="1"/>
    </xf>
    <xf numFmtId="0" fontId="60" fillId="0" borderId="40" xfId="0" applyFont="1" applyBorder="1" applyAlignment="1" applyProtection="1">
      <alignment vertical="center" wrapText="1"/>
      <protection hidden="1"/>
    </xf>
    <xf numFmtId="0" fontId="91" fillId="0" borderId="0" xfId="0" applyFont="1" applyAlignment="1" applyProtection="1">
      <alignment vertical="center" wrapText="1"/>
      <protection hidden="1"/>
    </xf>
    <xf numFmtId="0" fontId="53" fillId="0" borderId="0" xfId="0" applyFont="1" applyAlignment="1" applyProtection="1">
      <alignment horizontal="center" vertical="center"/>
      <protection hidden="1"/>
    </xf>
    <xf numFmtId="0" fontId="53" fillId="0" borderId="0" xfId="0" applyFont="1" applyAlignment="1">
      <alignment vertical="center" wrapText="1"/>
    </xf>
    <xf numFmtId="0" fontId="54" fillId="0" borderId="0" xfId="0" applyFont="1" applyAlignment="1">
      <alignment vertical="center" wrapText="1"/>
    </xf>
    <xf numFmtId="0" fontId="53" fillId="0" borderId="0" xfId="0" applyFont="1" applyAlignment="1" applyProtection="1">
      <alignment vertical="center" wrapText="1"/>
      <protection hidden="1"/>
    </xf>
    <xf numFmtId="0" fontId="53" fillId="0" borderId="0" xfId="0" applyFont="1" applyAlignment="1" applyProtection="1">
      <alignment horizontal="center" vertical="center" wrapText="1"/>
      <protection hidden="1"/>
    </xf>
    <xf numFmtId="0" fontId="57" fillId="0" borderId="86" xfId="0" applyFont="1" applyBorder="1" applyAlignment="1" applyProtection="1">
      <alignment horizontal="center" vertical="center" wrapText="1"/>
      <protection hidden="1"/>
    </xf>
    <xf numFmtId="0" fontId="57" fillId="0" borderId="174" xfId="0" applyFont="1" applyBorder="1" applyAlignment="1" applyProtection="1">
      <alignment horizontal="center" vertical="center" wrapText="1"/>
      <protection hidden="1"/>
    </xf>
    <xf numFmtId="3" fontId="57" fillId="0" borderId="24" xfId="0" applyNumberFormat="1" applyFont="1" applyBorder="1" applyAlignment="1" applyProtection="1">
      <alignment horizontal="center" vertical="center" shrinkToFit="1"/>
      <protection hidden="1"/>
    </xf>
    <xf numFmtId="3" fontId="57" fillId="0" borderId="66" xfId="0" applyNumberFormat="1" applyFont="1" applyBorder="1" applyAlignment="1" applyProtection="1">
      <alignment horizontal="center" vertical="center" shrinkToFit="1"/>
      <protection hidden="1"/>
    </xf>
    <xf numFmtId="3" fontId="57" fillId="0" borderId="23" xfId="0" applyNumberFormat="1" applyFont="1" applyBorder="1" applyAlignment="1" applyProtection="1">
      <alignment horizontal="center" vertical="center" shrinkToFit="1"/>
      <protection hidden="1"/>
    </xf>
    <xf numFmtId="3" fontId="57" fillId="0" borderId="175" xfId="0" applyNumberFormat="1" applyFont="1" applyBorder="1" applyAlignment="1" applyProtection="1">
      <alignment horizontal="center" vertical="center" shrinkToFit="1"/>
      <protection hidden="1"/>
    </xf>
    <xf numFmtId="3" fontId="57" fillId="0" borderId="176" xfId="0" applyNumberFormat="1" applyFont="1" applyBorder="1" applyAlignment="1" applyProtection="1">
      <alignment horizontal="center" vertical="center" shrinkToFit="1"/>
      <protection hidden="1"/>
    </xf>
    <xf numFmtId="0" fontId="94" fillId="0" borderId="0" xfId="0" applyFont="1" applyAlignment="1" applyProtection="1">
      <alignment horizontal="center" vertical="center" wrapText="1"/>
      <protection hidden="1"/>
    </xf>
    <xf numFmtId="0" fontId="94" fillId="0" borderId="58" xfId="0" applyFont="1" applyBorder="1" applyAlignment="1" applyProtection="1">
      <alignment horizontal="center" vertical="center" wrapText="1"/>
      <protection hidden="1"/>
    </xf>
    <xf numFmtId="3" fontId="49" fillId="0" borderId="58" xfId="0" applyNumberFormat="1" applyFont="1" applyBorder="1" applyAlignment="1" applyProtection="1">
      <alignment horizontal="center" vertical="center" shrinkToFit="1"/>
      <protection hidden="1"/>
    </xf>
    <xf numFmtId="0" fontId="94" fillId="0" borderId="25" xfId="0" applyFont="1" applyBorder="1" applyAlignment="1" applyProtection="1">
      <alignment horizontal="center" vertical="center" wrapText="1"/>
      <protection hidden="1"/>
    </xf>
    <xf numFmtId="3" fontId="49" fillId="0" borderId="26" xfId="0" applyNumberFormat="1" applyFont="1" applyBorder="1" applyAlignment="1" applyProtection="1">
      <alignment horizontal="center" vertical="center" shrinkToFit="1"/>
      <protection hidden="1"/>
    </xf>
    <xf numFmtId="3" fontId="49" fillId="0" borderId="181" xfId="0" applyNumberFormat="1" applyFont="1" applyBorder="1" applyAlignment="1" applyProtection="1">
      <alignment horizontal="center" vertical="center" shrinkToFit="1"/>
      <protection hidden="1"/>
    </xf>
    <xf numFmtId="3" fontId="49" fillId="0" borderId="25" xfId="0" applyNumberFormat="1" applyFont="1" applyBorder="1" applyAlignment="1" applyProtection="1">
      <alignment horizontal="center" vertical="center" shrinkToFit="1"/>
      <protection hidden="1"/>
    </xf>
    <xf numFmtId="0" fontId="94" fillId="0" borderId="21" xfId="0" applyFont="1" applyBorder="1" applyAlignment="1" applyProtection="1">
      <alignment horizontal="center" vertical="center" wrapText="1"/>
      <protection hidden="1"/>
    </xf>
    <xf numFmtId="3" fontId="49" fillId="0" borderId="22" xfId="0" applyNumberFormat="1" applyFont="1" applyBorder="1" applyAlignment="1" applyProtection="1">
      <alignment horizontal="center" vertical="center" shrinkToFit="1"/>
      <protection hidden="1"/>
    </xf>
    <xf numFmtId="3" fontId="49" fillId="0" borderId="183" xfId="0" applyNumberFormat="1" applyFont="1" applyBorder="1" applyAlignment="1" applyProtection="1">
      <alignment horizontal="center" vertical="center" shrinkToFit="1"/>
      <protection hidden="1"/>
    </xf>
    <xf numFmtId="3" fontId="49" fillId="0" borderId="21" xfId="0" applyNumberFormat="1" applyFont="1" applyBorder="1" applyAlignment="1" applyProtection="1">
      <alignment horizontal="center" vertical="center" shrinkToFit="1"/>
      <protection hidden="1"/>
    </xf>
    <xf numFmtId="0" fontId="94" fillId="0" borderId="27" xfId="0" applyFont="1" applyBorder="1" applyAlignment="1" applyProtection="1">
      <alignment horizontal="center" vertical="center" wrapText="1"/>
      <protection hidden="1"/>
    </xf>
    <xf numFmtId="3" fontId="49" fillId="0" borderId="27" xfId="0" applyNumberFormat="1" applyFont="1" applyBorder="1" applyAlignment="1" applyProtection="1">
      <alignment horizontal="center" vertical="center" shrinkToFit="1"/>
      <protection hidden="1"/>
    </xf>
    <xf numFmtId="0" fontId="70" fillId="0" borderId="0" xfId="0" applyFont="1" applyAlignment="1" applyProtection="1">
      <alignment horizontal="center" vertical="center" wrapText="1"/>
      <protection hidden="1"/>
    </xf>
    <xf numFmtId="0" fontId="56" fillId="0" borderId="0" xfId="0" applyFont="1" applyAlignment="1" applyProtection="1">
      <alignment vertical="center"/>
      <protection hidden="1"/>
    </xf>
    <xf numFmtId="0" fontId="54" fillId="0" borderId="0" xfId="0" applyFont="1" applyAlignment="1" applyProtection="1">
      <alignment vertical="center"/>
      <protection hidden="1"/>
    </xf>
    <xf numFmtId="0" fontId="55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horizontal="center" vertical="center"/>
      <protection hidden="1"/>
    </xf>
    <xf numFmtId="0" fontId="56" fillId="0" borderId="235" xfId="0" applyFont="1" applyBorder="1" applyAlignment="1" applyProtection="1">
      <alignment horizontal="center" vertical="center"/>
      <protection hidden="1"/>
    </xf>
    <xf numFmtId="0" fontId="56" fillId="0" borderId="236" xfId="0" applyFont="1" applyBorder="1" applyAlignment="1" applyProtection="1">
      <alignment horizontal="center" vertical="center" wrapText="1"/>
      <protection hidden="1"/>
    </xf>
    <xf numFmtId="0" fontId="49" fillId="0" borderId="28" xfId="0" applyFont="1" applyBorder="1" applyAlignment="1" applyProtection="1">
      <alignment horizontal="center" vertical="center" shrinkToFit="1"/>
      <protection hidden="1"/>
    </xf>
    <xf numFmtId="0" fontId="49" fillId="0" borderId="0" xfId="0" applyFont="1" applyAlignment="1" applyProtection="1">
      <alignment horizontal="center" vertical="center" wrapText="1"/>
      <protection hidden="1"/>
    </xf>
    <xf numFmtId="0" fontId="57" fillId="0" borderId="0" xfId="0" applyFont="1" applyAlignment="1" applyProtection="1">
      <alignment horizontal="center" vertical="center" wrapText="1"/>
      <protection hidden="1"/>
    </xf>
    <xf numFmtId="0" fontId="94" fillId="0" borderId="0" xfId="0" applyFont="1" applyAlignment="1" applyProtection="1">
      <alignment horizontal="center" vertical="center"/>
      <protection hidden="1"/>
    </xf>
    <xf numFmtId="0" fontId="49" fillId="0" borderId="58" xfId="0" applyFont="1" applyBorder="1" applyAlignment="1" applyProtection="1">
      <alignment horizontal="center" vertical="center" wrapText="1"/>
      <protection hidden="1"/>
    </xf>
    <xf numFmtId="0" fontId="94" fillId="0" borderId="61" xfId="0" applyFont="1" applyBorder="1" applyAlignment="1" applyProtection="1">
      <alignment horizontal="center" vertical="center"/>
      <protection hidden="1"/>
    </xf>
    <xf numFmtId="0" fontId="61" fillId="0" borderId="0" xfId="0" applyFont="1" applyAlignment="1" applyProtection="1">
      <alignment vertical="center" wrapText="1"/>
      <protection hidden="1"/>
    </xf>
    <xf numFmtId="0" fontId="61" fillId="0" borderId="0" xfId="0" applyFont="1" applyAlignment="1" applyProtection="1">
      <alignment horizontal="left" vertical="center" wrapText="1" indent="1"/>
      <protection hidden="1"/>
    </xf>
    <xf numFmtId="0" fontId="94" fillId="0" borderId="61" xfId="0" applyFont="1" applyBorder="1" applyAlignment="1" applyProtection="1">
      <alignment horizontal="center" vertical="center" shrinkToFit="1"/>
      <protection hidden="1"/>
    </xf>
    <xf numFmtId="0" fontId="41" fillId="0" borderId="0" xfId="0" applyFont="1" applyAlignment="1" applyProtection="1">
      <alignment horizontal="left" vertical="center" indent="1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41" fillId="0" borderId="0" xfId="0" quotePrefix="1" applyFont="1" applyAlignment="1" applyProtection="1">
      <alignment horizontal="center" vertical="center"/>
      <protection hidden="1"/>
    </xf>
    <xf numFmtId="0" fontId="49" fillId="0" borderId="69" xfId="0" applyFont="1" applyBorder="1" applyAlignment="1" applyProtection="1">
      <alignment horizontal="center" vertical="center" wrapText="1"/>
      <protection hidden="1"/>
    </xf>
    <xf numFmtId="0" fontId="57" fillId="0" borderId="69" xfId="0" applyFont="1" applyBorder="1" applyAlignment="1" applyProtection="1">
      <alignment horizontal="center" vertical="center" wrapText="1"/>
      <protection hidden="1"/>
    </xf>
    <xf numFmtId="0" fontId="94" fillId="0" borderId="73" xfId="0" applyFont="1" applyBorder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horizontal="center" vertical="center" wrapText="1"/>
      <protection hidden="1"/>
    </xf>
    <xf numFmtId="3" fontId="41" fillId="0" borderId="0" xfId="0" applyNumberFormat="1" applyFont="1" applyAlignment="1" applyProtection="1">
      <alignment horizontal="center" vertical="center" wrapText="1"/>
      <protection hidden="1"/>
    </xf>
    <xf numFmtId="0" fontId="41" fillId="0" borderId="0" xfId="0" applyFont="1" applyAlignment="1" applyProtection="1">
      <alignment horizontal="left" vertical="center" wrapText="1"/>
      <protection hidden="1"/>
    </xf>
    <xf numFmtId="0" fontId="55" fillId="0" borderId="0" xfId="0" applyFont="1" applyAlignment="1">
      <alignment horizontal="center" vertical="center"/>
    </xf>
    <xf numFmtId="0" fontId="57" fillId="0" borderId="31" xfId="0" applyFont="1" applyBorder="1" applyAlignment="1" applyProtection="1">
      <alignment horizontal="center" wrapText="1"/>
      <protection hidden="1"/>
    </xf>
    <xf numFmtId="0" fontId="57" fillId="0" borderId="64" xfId="0" applyFont="1" applyBorder="1" applyAlignment="1" applyProtection="1">
      <alignment horizontal="center" wrapText="1"/>
      <protection hidden="1"/>
    </xf>
    <xf numFmtId="0" fontId="57" fillId="0" borderId="65" xfId="0" applyFont="1" applyBorder="1" applyAlignment="1" applyProtection="1">
      <alignment horizontal="center" wrapText="1"/>
      <protection hidden="1"/>
    </xf>
    <xf numFmtId="0" fontId="57" fillId="0" borderId="120" xfId="0" applyFont="1" applyBorder="1" applyAlignment="1" applyProtection="1">
      <alignment horizontal="center" wrapText="1"/>
      <protection hidden="1"/>
    </xf>
    <xf numFmtId="3" fontId="49" fillId="0" borderId="32" xfId="0" applyNumberFormat="1" applyFont="1" applyBorder="1" applyAlignment="1" applyProtection="1">
      <alignment horizontal="center" vertical="center" shrinkToFit="1"/>
      <protection hidden="1"/>
    </xf>
    <xf numFmtId="3" fontId="49" fillId="0" borderId="78" xfId="0" applyNumberFormat="1" applyFont="1" applyBorder="1" applyAlignment="1" applyProtection="1">
      <alignment horizontal="center" vertical="center" shrinkToFit="1"/>
      <protection hidden="1"/>
    </xf>
    <xf numFmtId="3" fontId="49" fillId="0" borderId="35" xfId="0" applyNumberFormat="1" applyFont="1" applyBorder="1" applyAlignment="1" applyProtection="1">
      <alignment horizontal="center" vertical="center" shrinkToFit="1"/>
      <protection hidden="1"/>
    </xf>
    <xf numFmtId="3" fontId="49" fillId="0" borderId="139" xfId="0" applyNumberFormat="1" applyFont="1" applyBorder="1" applyAlignment="1" applyProtection="1">
      <alignment horizontal="center" vertical="center" shrinkToFit="1"/>
      <protection hidden="1"/>
    </xf>
    <xf numFmtId="3" fontId="49" fillId="0" borderId="143" xfId="0" applyNumberFormat="1" applyFont="1" applyBorder="1" applyAlignment="1" applyProtection="1">
      <alignment horizontal="center" vertical="center" shrinkToFit="1"/>
      <protection hidden="1"/>
    </xf>
    <xf numFmtId="3" fontId="49" fillId="0" borderId="80" xfId="0" applyNumberFormat="1" applyFont="1" applyBorder="1" applyAlignment="1" applyProtection="1">
      <alignment horizontal="center" vertical="center" shrinkToFit="1"/>
      <protection hidden="1"/>
    </xf>
    <xf numFmtId="3" fontId="49" fillId="0" borderId="65" xfId="0" applyNumberFormat="1" applyFont="1" applyBorder="1" applyAlignment="1" applyProtection="1">
      <alignment horizontal="center" vertical="center" shrinkToFit="1"/>
      <protection hidden="1"/>
    </xf>
    <xf numFmtId="0" fontId="97" fillId="0" borderId="0" xfId="0" applyFont="1" applyAlignment="1" applyProtection="1">
      <alignment horizontal="center" vertical="center"/>
      <protection hidden="1"/>
    </xf>
    <xf numFmtId="0" fontId="98" fillId="0" borderId="0" xfId="0" applyFont="1" applyAlignment="1" applyProtection="1">
      <alignment horizontal="center" vertical="center" wrapText="1"/>
      <protection hidden="1"/>
    </xf>
    <xf numFmtId="0" fontId="99" fillId="0" borderId="0" xfId="0" applyFont="1" applyAlignment="1" applyProtection="1">
      <alignment horizontal="center" vertical="center"/>
      <protection hidden="1"/>
    </xf>
    <xf numFmtId="0" fontId="57" fillId="0" borderId="12" xfId="0" applyFont="1" applyBorder="1" applyAlignment="1" applyProtection="1">
      <alignment horizontal="center" wrapText="1"/>
      <protection hidden="1"/>
    </xf>
    <xf numFmtId="0" fontId="57" fillId="0" borderId="27" xfId="0" applyFont="1" applyBorder="1" applyAlignment="1" applyProtection="1">
      <alignment horizontal="center" wrapText="1"/>
      <protection hidden="1"/>
    </xf>
    <xf numFmtId="3" fontId="49" fillId="0" borderId="169" xfId="0" applyNumberFormat="1" applyFont="1" applyBorder="1" applyAlignment="1" applyProtection="1">
      <alignment horizontal="center" vertical="center" shrinkToFit="1"/>
      <protection hidden="1"/>
    </xf>
    <xf numFmtId="3" fontId="49" fillId="0" borderId="40" xfId="0" applyNumberFormat="1" applyFont="1" applyBorder="1" applyAlignment="1" applyProtection="1">
      <alignment horizontal="center" vertical="center" shrinkToFit="1"/>
      <protection hidden="1"/>
    </xf>
    <xf numFmtId="3" fontId="49" fillId="0" borderId="74" xfId="0" applyNumberFormat="1" applyFont="1" applyBorder="1" applyAlignment="1" applyProtection="1">
      <alignment horizontal="center" vertical="center" shrinkToFit="1"/>
      <protection hidden="1"/>
    </xf>
    <xf numFmtId="3" fontId="49" fillId="0" borderId="79" xfId="0" applyNumberFormat="1" applyFont="1" applyBorder="1" applyAlignment="1" applyProtection="1">
      <alignment horizontal="center" vertical="center" shrinkToFit="1"/>
      <protection hidden="1"/>
    </xf>
    <xf numFmtId="0" fontId="97" fillId="0" borderId="6" xfId="0" applyFont="1" applyBorder="1" applyAlignment="1" applyProtection="1">
      <alignment horizontal="center" vertical="center"/>
      <protection hidden="1"/>
    </xf>
    <xf numFmtId="3" fontId="99" fillId="0" borderId="6" xfId="0" applyNumberFormat="1" applyFont="1" applyBorder="1" applyAlignment="1" applyProtection="1">
      <alignment horizontal="center" vertical="center"/>
      <protection hidden="1"/>
    </xf>
    <xf numFmtId="0" fontId="98" fillId="0" borderId="6" xfId="0" applyFont="1" applyBorder="1" applyAlignment="1" applyProtection="1">
      <alignment horizontal="center" vertical="center" wrapText="1"/>
      <protection hidden="1"/>
    </xf>
    <xf numFmtId="0" fontId="70" fillId="0" borderId="6" xfId="0" applyFont="1" applyBorder="1" applyAlignment="1" applyProtection="1">
      <alignment horizontal="center" vertical="center"/>
      <protection hidden="1"/>
    </xf>
    <xf numFmtId="0" fontId="27" fillId="0" borderId="6" xfId="0" applyFont="1" applyBorder="1" applyAlignment="1" applyProtection="1">
      <alignment horizontal="center" vertical="center"/>
      <protection hidden="1"/>
    </xf>
    <xf numFmtId="0" fontId="89" fillId="0" borderId="6" xfId="0" applyFont="1" applyBorder="1" applyAlignment="1" applyProtection="1">
      <alignment horizontal="center" vertical="center" wrapText="1"/>
      <protection hidden="1"/>
    </xf>
    <xf numFmtId="0" fontId="70" fillId="0" borderId="6" xfId="0" applyFont="1" applyBorder="1" applyAlignment="1" applyProtection="1">
      <alignment horizontal="center" vertical="center" wrapText="1"/>
      <protection hidden="1"/>
    </xf>
    <xf numFmtId="0" fontId="75" fillId="0" borderId="0" xfId="0" applyFont="1" applyAlignment="1" applyProtection="1">
      <alignment vertical="center"/>
      <protection hidden="1"/>
    </xf>
    <xf numFmtId="0" fontId="36" fillId="0" borderId="0" xfId="45" applyFont="1" applyAlignment="1">
      <alignment vertical="center" wrapText="1"/>
    </xf>
    <xf numFmtId="0" fontId="36" fillId="0" borderId="0" xfId="45" applyFont="1" applyAlignment="1">
      <alignment horizontal="left" vertical="center" wrapText="1"/>
    </xf>
    <xf numFmtId="0" fontId="50" fillId="37" borderId="245" xfId="45" applyFont="1" applyFill="1" applyBorder="1" applyAlignment="1">
      <alignment wrapText="1"/>
    </xf>
    <xf numFmtId="0" fontId="50" fillId="37" borderId="246" xfId="45" applyFont="1" applyFill="1" applyBorder="1" applyAlignment="1">
      <alignment wrapText="1"/>
    </xf>
    <xf numFmtId="0" fontId="36" fillId="0" borderId="0" xfId="45" applyFont="1" applyAlignment="1">
      <alignment wrapText="1"/>
    </xf>
    <xf numFmtId="0" fontId="36" fillId="37" borderId="245" xfId="45" applyFont="1" applyFill="1" applyBorder="1" applyAlignment="1">
      <alignment vertical="center"/>
    </xf>
    <xf numFmtId="0" fontId="27" fillId="33" borderId="0" xfId="45" applyFont="1" applyFill="1"/>
    <xf numFmtId="0" fontId="50" fillId="37" borderId="0" xfId="45" applyFont="1" applyFill="1" applyAlignment="1">
      <alignment horizontal="left" wrapText="1"/>
    </xf>
    <xf numFmtId="0" fontId="28" fillId="0" borderId="0" xfId="45" applyFont="1"/>
    <xf numFmtId="0" fontId="100" fillId="38" borderId="245" xfId="45" applyFont="1" applyFill="1" applyBorder="1" applyAlignment="1">
      <alignment wrapText="1"/>
    </xf>
    <xf numFmtId="0" fontId="100" fillId="38" borderId="0" xfId="45" applyFont="1" applyFill="1" applyAlignment="1">
      <alignment wrapText="1"/>
    </xf>
    <xf numFmtId="0" fontId="28" fillId="0" borderId="0" xfId="45" applyFont="1" applyAlignment="1">
      <alignment horizontal="left"/>
    </xf>
    <xf numFmtId="0" fontId="27" fillId="0" borderId="0" xfId="45" applyFont="1"/>
    <xf numFmtId="0" fontId="28" fillId="39" borderId="0" xfId="45" applyFont="1" applyFill="1"/>
    <xf numFmtId="0" fontId="101" fillId="33" borderId="0" xfId="45" applyFont="1" applyFill="1"/>
    <xf numFmtId="0" fontId="28" fillId="40" borderId="0" xfId="45" quotePrefix="1" applyFont="1" applyFill="1"/>
    <xf numFmtId="0" fontId="28" fillId="40" borderId="0" xfId="45" applyFont="1" applyFill="1"/>
    <xf numFmtId="3" fontId="49" fillId="36" borderId="158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96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9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66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98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4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60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5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9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92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4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53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40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64" xfId="0" applyNumberFormat="1" applyFont="1" applyFill="1" applyBorder="1" applyAlignment="1" applyProtection="1">
      <alignment horizontal="center" vertical="center" shrinkToFit="1"/>
      <protection locked="0"/>
    </xf>
    <xf numFmtId="0" fontId="59" fillId="0" borderId="167" xfId="0" applyFont="1" applyBorder="1" applyAlignment="1" applyProtection="1">
      <alignment horizontal="left" vertical="center" wrapText="1" indent="1"/>
      <protection hidden="1"/>
    </xf>
    <xf numFmtId="0" fontId="42" fillId="0" borderId="247" xfId="0" applyFont="1" applyBorder="1" applyAlignment="1" applyProtection="1">
      <alignment horizontal="left" vertical="center" wrapText="1" indent="6"/>
      <protection hidden="1"/>
    </xf>
    <xf numFmtId="3" fontId="49" fillId="0" borderId="248" xfId="0" applyNumberFormat="1" applyFont="1" applyBorder="1" applyAlignment="1" applyProtection="1">
      <alignment horizontal="center" vertical="center" shrinkToFit="1"/>
      <protection hidden="1"/>
    </xf>
    <xf numFmtId="3" fontId="49" fillId="0" borderId="249" xfId="0" applyNumberFormat="1" applyFont="1" applyBorder="1" applyAlignment="1" applyProtection="1">
      <alignment horizontal="center" vertical="center" shrinkToFit="1"/>
      <protection hidden="1"/>
    </xf>
    <xf numFmtId="3" fontId="49" fillId="0" borderId="250" xfId="0" applyNumberFormat="1" applyFont="1" applyBorder="1" applyAlignment="1" applyProtection="1">
      <alignment horizontal="center" vertical="center" shrinkToFit="1"/>
      <protection hidden="1"/>
    </xf>
    <xf numFmtId="0" fontId="63" fillId="0" borderId="164" xfId="0" applyFont="1" applyBorder="1" applyAlignment="1" applyProtection="1">
      <alignment horizontal="right" vertical="center" wrapText="1" indent="2"/>
      <protection hidden="1"/>
    </xf>
    <xf numFmtId="0" fontId="63" fillId="0" borderId="167" xfId="0" applyFont="1" applyBorder="1" applyAlignment="1" applyProtection="1">
      <alignment horizontal="right" vertical="center" wrapText="1" indent="2"/>
      <protection hidden="1"/>
    </xf>
    <xf numFmtId="0" fontId="61" fillId="0" borderId="0" xfId="0" applyFont="1" applyAlignment="1" applyProtection="1">
      <alignment horizontal="left" vertical="center" indent="1"/>
      <protection hidden="1"/>
    </xf>
    <xf numFmtId="3" fontId="46" fillId="0" borderId="0" xfId="0" applyNumberFormat="1" applyFont="1" applyAlignment="1" applyProtection="1">
      <alignment vertical="center"/>
      <protection hidden="1"/>
    </xf>
    <xf numFmtId="3" fontId="61" fillId="0" borderId="0" xfId="0" applyNumberFormat="1" applyFont="1" applyAlignment="1" applyProtection="1">
      <alignment horizontal="left" vertical="center" indent="4"/>
      <protection hidden="1"/>
    </xf>
    <xf numFmtId="3" fontId="49" fillId="36" borderId="169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60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39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5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09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79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41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3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21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08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02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71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81" xfId="0" applyNumberFormat="1" applyFont="1" applyFill="1" applyBorder="1" applyAlignment="1" applyProtection="1">
      <alignment horizontal="center" vertical="center" shrinkToFit="1"/>
      <protection locked="0"/>
    </xf>
    <xf numFmtId="0" fontId="49" fillId="36" borderId="0" xfId="0" applyFont="1" applyFill="1" applyAlignment="1" applyProtection="1">
      <alignment horizontal="left" vertical="center" shrinkToFit="1"/>
      <protection locked="0"/>
    </xf>
    <xf numFmtId="0" fontId="49" fillId="36" borderId="58" xfId="0" applyFont="1" applyFill="1" applyBorder="1" applyAlignment="1" applyProtection="1">
      <alignment horizontal="left" vertical="center" shrinkToFit="1"/>
      <protection locked="0"/>
    </xf>
    <xf numFmtId="0" fontId="49" fillId="36" borderId="69" xfId="0" applyFont="1" applyFill="1" applyBorder="1" applyAlignment="1" applyProtection="1">
      <alignment horizontal="left" vertical="center" shrinkToFit="1"/>
      <protection locked="0"/>
    </xf>
    <xf numFmtId="0" fontId="49" fillId="36" borderId="18" xfId="0" applyFont="1" applyFill="1" applyBorder="1" applyAlignment="1" applyProtection="1">
      <alignment horizontal="center" vertical="center" shrinkToFit="1"/>
      <protection locked="0"/>
    </xf>
    <xf numFmtId="0" fontId="49" fillId="36" borderId="62" xfId="0" applyFont="1" applyFill="1" applyBorder="1" applyAlignment="1" applyProtection="1">
      <alignment horizontal="center" vertical="center" shrinkToFit="1"/>
      <protection locked="0"/>
    </xf>
    <xf numFmtId="3" fontId="49" fillId="36" borderId="62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72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83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0" xfId="0" applyNumberFormat="1" applyFont="1" applyFill="1" applyAlignment="1" applyProtection="1">
      <alignment horizontal="center" vertical="center" shrinkToFit="1"/>
      <protection locked="0"/>
    </xf>
    <xf numFmtId="3" fontId="49" fillId="36" borderId="58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8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8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1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86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78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80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82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8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7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88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01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13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6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2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15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16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25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137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138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60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109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146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149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57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150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8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9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92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9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99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98" xfId="0" applyNumberFormat="1" applyFont="1" applyFill="1" applyBorder="1" applyAlignment="1" applyProtection="1">
      <alignment horizontal="center" vertical="center" shrinkToFit="1"/>
      <protection locked="0"/>
    </xf>
    <xf numFmtId="0" fontId="52" fillId="36" borderId="241" xfId="0" applyFont="1" applyFill="1" applyBorder="1" applyAlignment="1" applyProtection="1">
      <alignment horizontal="center" vertical="center"/>
      <protection locked="0"/>
    </xf>
    <xf numFmtId="0" fontId="52" fillId="36" borderId="239" xfId="0" applyFont="1" applyFill="1" applyBorder="1" applyAlignment="1" applyProtection="1">
      <alignment horizontal="center" vertical="center"/>
      <protection locked="0"/>
    </xf>
    <xf numFmtId="3" fontId="52" fillId="36" borderId="87" xfId="0" applyNumberFormat="1" applyFont="1" applyFill="1" applyBorder="1" applyAlignment="1" applyProtection="1">
      <alignment horizontal="center" vertical="center"/>
      <protection locked="0"/>
    </xf>
    <xf numFmtId="3" fontId="52" fillId="36" borderId="44" xfId="0" applyNumberFormat="1" applyFont="1" applyFill="1" applyBorder="1" applyAlignment="1" applyProtection="1">
      <alignment horizontal="center" vertical="center"/>
      <protection locked="0"/>
    </xf>
    <xf numFmtId="3" fontId="52" fillId="36" borderId="87" xfId="0" applyNumberFormat="1" applyFont="1" applyFill="1" applyBorder="1" applyAlignment="1" applyProtection="1">
      <alignment horizontal="center" vertical="center" shrinkToFit="1"/>
      <protection locked="0"/>
    </xf>
    <xf numFmtId="3" fontId="52" fillId="36" borderId="87" xfId="0" applyNumberFormat="1" applyFont="1" applyFill="1" applyBorder="1" applyAlignment="1" applyProtection="1">
      <alignment horizontal="center" vertical="center" wrapText="1"/>
      <protection locked="0"/>
    </xf>
    <xf numFmtId="3" fontId="49" fillId="36" borderId="87" xfId="0" applyNumberFormat="1" applyFont="1" applyFill="1" applyBorder="1" applyAlignment="1" applyProtection="1">
      <alignment horizontal="center" wrapText="1"/>
      <protection locked="0"/>
    </xf>
    <xf numFmtId="3" fontId="49" fillId="36" borderId="44" xfId="0" applyNumberFormat="1" applyFont="1" applyFill="1" applyBorder="1" applyAlignment="1" applyProtection="1">
      <alignment horizontal="center" wrapText="1"/>
      <protection locked="0"/>
    </xf>
    <xf numFmtId="3" fontId="49" fillId="36" borderId="151" xfId="0" applyNumberFormat="1" applyFont="1" applyFill="1" applyBorder="1" applyAlignment="1" applyProtection="1">
      <alignment horizontal="center" vertical="center" shrinkToFit="1"/>
      <protection locked="0"/>
    </xf>
    <xf numFmtId="3" fontId="52" fillId="36" borderId="151" xfId="0" applyNumberFormat="1" applyFont="1" applyFill="1" applyBorder="1" applyAlignment="1" applyProtection="1">
      <alignment horizontal="center" vertical="center"/>
      <protection locked="0"/>
    </xf>
    <xf numFmtId="3" fontId="52" fillId="36" borderId="46" xfId="0" applyNumberFormat="1" applyFont="1" applyFill="1" applyBorder="1" applyAlignment="1" applyProtection="1">
      <alignment horizontal="center" vertical="center"/>
      <protection locked="0"/>
    </xf>
    <xf numFmtId="3" fontId="49" fillId="36" borderId="100" xfId="0" applyNumberFormat="1" applyFont="1" applyFill="1" applyBorder="1" applyAlignment="1" applyProtection="1">
      <alignment horizontal="center" vertical="center" shrinkToFit="1"/>
      <protection locked="0"/>
    </xf>
    <xf numFmtId="3" fontId="52" fillId="36" borderId="100" xfId="0" applyNumberFormat="1" applyFont="1" applyFill="1" applyBorder="1" applyAlignment="1" applyProtection="1">
      <alignment horizontal="center" vertical="center"/>
      <protection locked="0"/>
    </xf>
    <xf numFmtId="3" fontId="52" fillId="36" borderId="55" xfId="0" applyNumberFormat="1" applyFont="1" applyFill="1" applyBorder="1" applyAlignment="1" applyProtection="1">
      <alignment horizontal="center" vertical="center"/>
      <protection locked="0"/>
    </xf>
    <xf numFmtId="0" fontId="28" fillId="36" borderId="60" xfId="0" applyFont="1" applyFill="1" applyBorder="1" applyAlignment="1" applyProtection="1">
      <alignment horizontal="center" vertical="center"/>
      <protection locked="0"/>
    </xf>
    <xf numFmtId="0" fontId="28" fillId="36" borderId="57" xfId="0" applyFont="1" applyFill="1" applyBorder="1" applyAlignment="1" applyProtection="1">
      <alignment horizontal="left" vertical="top" shrinkToFit="1"/>
      <protection locked="0"/>
    </xf>
    <xf numFmtId="3" fontId="49" fillId="36" borderId="4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0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68" xfId="0" applyNumberFormat="1" applyFont="1" applyFill="1" applyBorder="1" applyAlignment="1" applyProtection="1">
      <alignment horizontal="center" vertical="center" shrinkToFit="1"/>
      <protection locked="0"/>
    </xf>
    <xf numFmtId="0" fontId="49" fillId="36" borderId="57" xfId="0" applyFont="1" applyFill="1" applyBorder="1" applyAlignment="1" applyProtection="1">
      <alignment horizontal="center" vertical="center" shrinkToFit="1"/>
      <protection locked="0"/>
    </xf>
    <xf numFmtId="3" fontId="49" fillId="36" borderId="219" xfId="0" applyNumberFormat="1" applyFont="1" applyFill="1" applyBorder="1" applyAlignment="1" applyProtection="1">
      <alignment horizontal="center" vertical="center" shrinkToFit="1"/>
      <protection locked="0"/>
    </xf>
    <xf numFmtId="0" fontId="49" fillId="36" borderId="220" xfId="0" applyFont="1" applyFill="1" applyBorder="1" applyAlignment="1" applyProtection="1">
      <alignment horizontal="center" vertical="center" shrinkToFit="1"/>
      <protection locked="0"/>
    </xf>
    <xf numFmtId="3" fontId="49" fillId="36" borderId="145" xfId="0" applyNumberFormat="1" applyFont="1" applyFill="1" applyBorder="1" applyAlignment="1" applyProtection="1">
      <alignment horizontal="center" vertical="center" shrinkToFit="1"/>
      <protection locked="0"/>
    </xf>
    <xf numFmtId="0" fontId="49" fillId="36" borderId="150" xfId="0" applyFont="1" applyFill="1" applyBorder="1" applyAlignment="1" applyProtection="1">
      <alignment horizontal="center" vertical="center" shrinkToFit="1"/>
      <protection locked="0"/>
    </xf>
    <xf numFmtId="0" fontId="42" fillId="36" borderId="58" xfId="0" applyFont="1" applyFill="1" applyBorder="1" applyAlignment="1" applyProtection="1">
      <alignment horizontal="left" vertical="center" wrapText="1" indent="3"/>
      <protection locked="0"/>
    </xf>
    <xf numFmtId="0" fontId="52" fillId="36" borderId="68" xfId="0" applyFont="1" applyFill="1" applyBorder="1" applyAlignment="1" applyProtection="1">
      <alignment horizontal="center" vertical="center" shrinkToFit="1"/>
      <protection locked="0"/>
    </xf>
    <xf numFmtId="0" fontId="52" fillId="36" borderId="109" xfId="0" applyFont="1" applyFill="1" applyBorder="1" applyAlignment="1" applyProtection="1">
      <alignment horizontal="center" vertical="center" shrinkToFit="1"/>
      <protection locked="0"/>
    </xf>
    <xf numFmtId="0" fontId="52" fillId="36" borderId="62" xfId="0" applyFont="1" applyFill="1" applyBorder="1" applyAlignment="1" applyProtection="1">
      <alignment horizontal="center" vertical="center" shrinkToFit="1"/>
      <protection locked="0"/>
    </xf>
    <xf numFmtId="0" fontId="52" fillId="36" borderId="57" xfId="0" applyFont="1" applyFill="1" applyBorder="1" applyAlignment="1" applyProtection="1">
      <alignment horizontal="center" vertical="center" shrinkToFit="1"/>
      <protection locked="0"/>
    </xf>
    <xf numFmtId="0" fontId="52" fillId="36" borderId="12" xfId="0" applyFont="1" applyFill="1" applyBorder="1" applyAlignment="1" applyProtection="1">
      <alignment horizontal="center" vertical="center" shrinkToFit="1"/>
      <protection locked="0"/>
    </xf>
    <xf numFmtId="0" fontId="52" fillId="36" borderId="107" xfId="0" applyFont="1" applyFill="1" applyBorder="1" applyAlignment="1" applyProtection="1">
      <alignment horizontal="center" vertical="center" shrinkToFit="1"/>
      <protection locked="0"/>
    </xf>
    <xf numFmtId="0" fontId="52" fillId="36" borderId="31" xfId="0" applyFont="1" applyFill="1" applyBorder="1" applyAlignment="1" applyProtection="1">
      <alignment horizontal="center" vertical="center" shrinkToFit="1"/>
      <protection locked="0"/>
    </xf>
    <xf numFmtId="0" fontId="52" fillId="36" borderId="103" xfId="0" applyFont="1" applyFill="1" applyBorder="1" applyAlignment="1" applyProtection="1">
      <alignment horizontal="center" vertical="center" shrinkToFit="1"/>
      <protection locked="0"/>
    </xf>
    <xf numFmtId="0" fontId="52" fillId="36" borderId="41" xfId="0" applyFont="1" applyFill="1" applyBorder="1" applyAlignment="1" applyProtection="1">
      <alignment horizontal="center" vertical="center"/>
      <protection locked="0"/>
    </xf>
    <xf numFmtId="0" fontId="52" fillId="36" borderId="39" xfId="0" applyFont="1" applyFill="1" applyBorder="1" applyAlignment="1" applyProtection="1">
      <alignment horizontal="center" vertical="center"/>
      <protection locked="0"/>
    </xf>
    <xf numFmtId="0" fontId="52" fillId="36" borderId="229" xfId="0" applyFont="1" applyFill="1" applyBorder="1" applyAlignment="1" applyProtection="1">
      <alignment horizontal="center" vertical="center"/>
      <protection locked="0"/>
    </xf>
    <xf numFmtId="0" fontId="52" fillId="36" borderId="228" xfId="0" applyFont="1" applyFill="1" applyBorder="1" applyAlignment="1" applyProtection="1">
      <alignment horizontal="center" vertical="center"/>
      <protection locked="0"/>
    </xf>
    <xf numFmtId="0" fontId="52" fillId="36" borderId="59" xfId="0" applyFont="1" applyFill="1" applyBorder="1" applyAlignment="1" applyProtection="1">
      <alignment horizontal="center" vertical="center"/>
      <protection locked="0"/>
    </xf>
    <xf numFmtId="0" fontId="52" fillId="36" borderId="57" xfId="0" applyFont="1" applyFill="1" applyBorder="1" applyAlignment="1" applyProtection="1">
      <alignment horizontal="center" vertical="center"/>
      <protection locked="0"/>
    </xf>
    <xf numFmtId="0" fontId="52" fillId="36" borderId="231" xfId="0" applyFont="1" applyFill="1" applyBorder="1" applyAlignment="1" applyProtection="1">
      <alignment horizontal="center" vertical="center"/>
      <protection locked="0"/>
    </xf>
    <xf numFmtId="0" fontId="52" fillId="36" borderId="109" xfId="0" applyFont="1" applyFill="1" applyBorder="1" applyAlignment="1" applyProtection="1">
      <alignment horizontal="center" vertical="center"/>
      <protection locked="0"/>
    </xf>
    <xf numFmtId="0" fontId="52" fillId="36" borderId="232" xfId="0" applyFont="1" applyFill="1" applyBorder="1" applyAlignment="1" applyProtection="1">
      <alignment horizontal="center" vertical="center"/>
      <protection locked="0"/>
    </xf>
    <xf numFmtId="0" fontId="52" fillId="36" borderId="233" xfId="0" applyFont="1" applyFill="1" applyBorder="1" applyAlignment="1" applyProtection="1">
      <alignment horizontal="center" vertical="center"/>
      <protection locked="0"/>
    </xf>
    <xf numFmtId="0" fontId="102" fillId="0" borderId="6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indent="1"/>
      <protection hidden="1"/>
    </xf>
    <xf numFmtId="0" fontId="96" fillId="0" borderId="0" xfId="0" applyFont="1" applyAlignment="1" applyProtection="1">
      <alignment horizontal="left" vertical="center" wrapText="1" indent="1"/>
      <protection hidden="1"/>
    </xf>
    <xf numFmtId="0" fontId="59" fillId="0" borderId="23" xfId="0" applyFont="1" applyBorder="1" applyAlignment="1" applyProtection="1">
      <alignment vertical="center" wrapText="1"/>
      <protection hidden="1"/>
    </xf>
    <xf numFmtId="0" fontId="102" fillId="0" borderId="23" xfId="0" applyFont="1" applyBorder="1" applyAlignment="1" applyProtection="1">
      <alignment horizontal="center" vertical="center" wrapText="1"/>
      <protection hidden="1"/>
    </xf>
    <xf numFmtId="0" fontId="103" fillId="0" borderId="0" xfId="0" applyFont="1" applyAlignment="1" applyProtection="1">
      <alignment vertical="center"/>
      <protection hidden="1"/>
    </xf>
    <xf numFmtId="0" fontId="104" fillId="0" borderId="0" xfId="0" applyFont="1" applyAlignment="1" applyProtection="1">
      <alignment vertical="center"/>
      <protection hidden="1"/>
    </xf>
    <xf numFmtId="0" fontId="78" fillId="0" borderId="0" xfId="0" applyFont="1" applyAlignment="1" applyProtection="1">
      <alignment horizontal="center" vertical="center"/>
      <protection hidden="1"/>
    </xf>
    <xf numFmtId="3" fontId="49" fillId="0" borderId="70" xfId="0" applyNumberFormat="1" applyFont="1" applyBorder="1" applyAlignment="1" applyProtection="1">
      <alignment horizontal="center" vertical="center" shrinkToFit="1"/>
      <protection hidden="1"/>
    </xf>
    <xf numFmtId="0" fontId="105" fillId="0" borderId="0" xfId="0" applyFont="1"/>
    <xf numFmtId="0" fontId="106" fillId="41" borderId="251" xfId="0" applyFont="1" applyFill="1" applyBorder="1"/>
    <xf numFmtId="0" fontId="106" fillId="42" borderId="0" xfId="0" applyFont="1" applyFill="1"/>
    <xf numFmtId="0" fontId="107" fillId="43" borderId="0" xfId="0" applyFont="1" applyFill="1"/>
    <xf numFmtId="0" fontId="108" fillId="43" borderId="0" xfId="0" applyFont="1" applyFill="1"/>
    <xf numFmtId="0" fontId="107" fillId="44" borderId="0" xfId="0" applyFont="1" applyFill="1"/>
    <xf numFmtId="0" fontId="106" fillId="44" borderId="0" xfId="0" applyFont="1" applyFill="1"/>
    <xf numFmtId="0" fontId="108" fillId="44" borderId="0" xfId="0" applyFont="1" applyFill="1"/>
    <xf numFmtId="0" fontId="60" fillId="0" borderId="27" xfId="0" applyFont="1" applyBorder="1" applyAlignment="1" applyProtection="1">
      <alignment vertical="center"/>
      <protection hidden="1"/>
    </xf>
    <xf numFmtId="0" fontId="61" fillId="0" borderId="0" xfId="0" applyFont="1" applyAlignment="1" applyProtection="1">
      <alignment horizontal="left" vertical="center" indent="2"/>
      <protection hidden="1"/>
    </xf>
    <xf numFmtId="0" fontId="36" fillId="0" borderId="4" xfId="0" applyFont="1" applyBorder="1" applyAlignment="1" applyProtection="1">
      <alignment horizontal="left" vertical="center" wrapText="1"/>
      <protection hidden="1"/>
    </xf>
    <xf numFmtId="0" fontId="56" fillId="0" borderId="20" xfId="0" applyFont="1" applyBorder="1" applyAlignment="1" applyProtection="1">
      <alignment horizontal="left" vertical="center" wrapText="1"/>
      <protection hidden="1"/>
    </xf>
    <xf numFmtId="0" fontId="56" fillId="0" borderId="20" xfId="0" applyFont="1" applyBorder="1" applyAlignment="1" applyProtection="1">
      <alignment horizontal="left" vertical="center" wrapText="1" indent="3"/>
      <protection hidden="1"/>
    </xf>
    <xf numFmtId="0" fontId="56" fillId="0" borderId="123" xfId="0" applyFont="1" applyBorder="1" applyAlignment="1" applyProtection="1">
      <alignment horizontal="left" vertical="center" wrapText="1" indent="3"/>
      <protection hidden="1"/>
    </xf>
    <xf numFmtId="0" fontId="56" fillId="0" borderId="63" xfId="0" applyFont="1" applyBorder="1" applyAlignment="1" applyProtection="1">
      <alignment horizontal="left" vertical="center" wrapText="1" indent="3"/>
      <protection hidden="1"/>
    </xf>
    <xf numFmtId="0" fontId="34" fillId="0" borderId="4" xfId="0" applyFont="1" applyBorder="1" applyAlignment="1" applyProtection="1">
      <alignment horizontal="left" vertical="center" wrapText="1"/>
      <protection hidden="1"/>
    </xf>
    <xf numFmtId="0" fontId="80" fillId="0" borderId="23" xfId="0" applyFont="1" applyBorder="1" applyAlignment="1" applyProtection="1">
      <alignment horizontal="left" vertical="center" wrapText="1" indent="1"/>
      <protection hidden="1"/>
    </xf>
    <xf numFmtId="0" fontId="60" fillId="0" borderId="0" xfId="0" applyFont="1" applyAlignment="1" applyProtection="1">
      <alignment vertical="center"/>
      <protection hidden="1"/>
    </xf>
    <xf numFmtId="0" fontId="33" fillId="0" borderId="92" xfId="0" applyFont="1" applyBorder="1" applyAlignment="1" applyProtection="1">
      <alignment horizontal="left" vertical="center" wrapText="1" indent="2"/>
      <protection hidden="1"/>
    </xf>
    <xf numFmtId="0" fontId="36" fillId="0" borderId="17" xfId="0" applyFont="1" applyBorder="1" applyAlignment="1" applyProtection="1">
      <alignment horizontal="center" vertical="center" wrapText="1"/>
      <protection hidden="1"/>
    </xf>
    <xf numFmtId="0" fontId="68" fillId="0" borderId="142" xfId="0" applyFont="1" applyBorder="1" applyAlignment="1" applyProtection="1">
      <alignment vertical="center" wrapText="1"/>
      <protection hidden="1"/>
    </xf>
    <xf numFmtId="0" fontId="36" fillId="0" borderId="142" xfId="0" applyFont="1" applyBorder="1" applyAlignment="1" applyProtection="1">
      <alignment horizontal="center" vertical="center" wrapText="1"/>
      <protection hidden="1"/>
    </xf>
    <xf numFmtId="3" fontId="49" fillId="0" borderId="252" xfId="0" applyNumberFormat="1" applyFont="1" applyBorder="1" applyAlignment="1" applyProtection="1">
      <alignment horizontal="center" vertical="center" shrinkToFit="1"/>
      <protection hidden="1"/>
    </xf>
    <xf numFmtId="3" fontId="49" fillId="0" borderId="253" xfId="0" applyNumberFormat="1" applyFont="1" applyBorder="1" applyAlignment="1" applyProtection="1">
      <alignment horizontal="center" vertical="center" shrinkToFit="1"/>
      <protection hidden="1"/>
    </xf>
    <xf numFmtId="3" fontId="49" fillId="0" borderId="142" xfId="0" applyNumberFormat="1" applyFont="1" applyBorder="1" applyAlignment="1" applyProtection="1">
      <alignment horizontal="center" vertical="center" shrinkToFit="1"/>
      <protection hidden="1"/>
    </xf>
    <xf numFmtId="0" fontId="36" fillId="0" borderId="44" xfId="0" applyFont="1" applyBorder="1" applyAlignment="1" applyProtection="1">
      <alignment horizontal="center" vertical="center" wrapText="1"/>
      <protection hidden="1"/>
    </xf>
    <xf numFmtId="0" fontId="59" fillId="0" borderId="142" xfId="0" applyFont="1" applyBorder="1" applyAlignment="1" applyProtection="1">
      <alignment vertical="center" wrapText="1"/>
      <protection hidden="1"/>
    </xf>
    <xf numFmtId="0" fontId="61" fillId="0" borderId="40" xfId="0" applyFont="1" applyBorder="1" applyAlignment="1" applyProtection="1">
      <alignment vertical="center" wrapText="1"/>
      <protection hidden="1"/>
    </xf>
    <xf numFmtId="0" fontId="110" fillId="0" borderId="0" xfId="0" applyFont="1"/>
    <xf numFmtId="0" fontId="112" fillId="0" borderId="14" xfId="0" applyFont="1" applyBorder="1"/>
    <xf numFmtId="0" fontId="112" fillId="0" borderId="132" xfId="0" applyFont="1" applyBorder="1" applyAlignment="1">
      <alignment horizontal="center"/>
    </xf>
    <xf numFmtId="0" fontId="113" fillId="0" borderId="0" xfId="0" applyFont="1" applyAlignment="1">
      <alignment horizontal="right"/>
    </xf>
    <xf numFmtId="0" fontId="111" fillId="0" borderId="0" xfId="0" applyFont="1" applyAlignment="1">
      <alignment horizontal="right"/>
    </xf>
    <xf numFmtId="0" fontId="0" fillId="0" borderId="14" xfId="0" applyBorder="1"/>
    <xf numFmtId="49" fontId="0" fillId="0" borderId="14" xfId="0" applyNumberFormat="1" applyBorder="1" applyAlignment="1">
      <alignment horizontal="center"/>
    </xf>
    <xf numFmtId="0" fontId="26" fillId="0" borderId="0" xfId="0" quotePrefix="1" applyFont="1"/>
    <xf numFmtId="49" fontId="0" fillId="33" borderId="14" xfId="0" applyNumberFormat="1" applyFill="1" applyBorder="1" applyAlignment="1">
      <alignment horizontal="center"/>
    </xf>
    <xf numFmtId="49" fontId="0" fillId="0" borderId="132" xfId="0" applyNumberFormat="1" applyBorder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6" fillId="36" borderId="0" xfId="0" applyFont="1" applyFill="1"/>
    <xf numFmtId="0" fontId="57" fillId="0" borderId="86" xfId="0" applyFont="1" applyBorder="1" applyAlignment="1" applyProtection="1">
      <alignment horizontal="center" wrapText="1"/>
      <protection hidden="1"/>
    </xf>
    <xf numFmtId="0" fontId="33" fillId="0" borderId="44" xfId="0" applyFont="1" applyBorder="1" applyAlignment="1" applyProtection="1">
      <alignment horizontal="left" vertical="center" indent="3"/>
      <protection hidden="1"/>
    </xf>
    <xf numFmtId="0" fontId="62" fillId="0" borderId="92" xfId="0" applyFont="1" applyBorder="1" applyAlignment="1" applyProtection="1">
      <alignment vertical="center" wrapText="1"/>
      <protection hidden="1"/>
    </xf>
    <xf numFmtId="3" fontId="49" fillId="36" borderId="254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55" xfId="0" applyNumberFormat="1" applyFont="1" applyFill="1" applyBorder="1" applyAlignment="1" applyProtection="1">
      <alignment horizontal="center" vertical="center" shrinkToFit="1"/>
      <protection locked="0"/>
    </xf>
    <xf numFmtId="3" fontId="49" fillId="0" borderId="92" xfId="0" applyNumberFormat="1" applyFont="1" applyBorder="1" applyAlignment="1" applyProtection="1">
      <alignment horizontal="center" vertical="center" shrinkToFit="1"/>
      <protection hidden="1"/>
    </xf>
    <xf numFmtId="3" fontId="49" fillId="36" borderId="256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57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193" xfId="0" applyNumberFormat="1" applyFont="1" applyFill="1" applyBorder="1" applyAlignment="1" applyProtection="1">
      <alignment horizontal="center" vertical="center" shrinkToFit="1"/>
      <protection locked="0"/>
    </xf>
    <xf numFmtId="0" fontId="63" fillId="0" borderId="58" xfId="0" applyFont="1" applyBorder="1" applyAlignment="1" applyProtection="1">
      <alignment horizontal="right" vertical="center" wrapText="1" indent="2"/>
      <protection hidden="1"/>
    </xf>
    <xf numFmtId="3" fontId="49" fillId="36" borderId="258" xfId="0" applyNumberFormat="1" applyFont="1" applyFill="1" applyBorder="1" applyAlignment="1" applyProtection="1">
      <alignment horizontal="center" vertical="center" shrinkToFit="1"/>
      <protection locked="0"/>
    </xf>
    <xf numFmtId="3" fontId="49" fillId="36" borderId="259" xfId="0" applyNumberFormat="1" applyFont="1" applyFill="1" applyBorder="1" applyAlignment="1" applyProtection="1">
      <alignment horizontal="center" vertical="center" shrinkToFit="1"/>
      <protection locked="0"/>
    </xf>
    <xf numFmtId="3" fontId="49" fillId="0" borderId="0" xfId="0" applyNumberFormat="1" applyFont="1" applyAlignment="1" applyProtection="1">
      <alignment vertical="center" shrinkToFit="1"/>
      <protection hidden="1"/>
    </xf>
    <xf numFmtId="0" fontId="53" fillId="0" borderId="0" xfId="0" applyFont="1" applyAlignment="1" applyProtection="1">
      <alignment horizontal="left" vertical="center" indent="9"/>
      <protection hidden="1"/>
    </xf>
    <xf numFmtId="0" fontId="53" fillId="0" borderId="27" xfId="0" applyFont="1" applyBorder="1" applyAlignment="1" applyProtection="1">
      <alignment horizontal="left" vertical="center"/>
      <protection hidden="1"/>
    </xf>
    <xf numFmtId="0" fontId="53" fillId="0" borderId="27" xfId="0" applyFont="1" applyBorder="1" applyAlignment="1" applyProtection="1">
      <alignment horizontal="left" vertical="center" indent="9"/>
      <protection hidden="1"/>
    </xf>
    <xf numFmtId="0" fontId="60" fillId="0" borderId="261" xfId="0" applyFont="1" applyBorder="1" applyAlignment="1" applyProtection="1">
      <alignment vertical="center" wrapText="1"/>
      <protection hidden="1"/>
    </xf>
    <xf numFmtId="3" fontId="49" fillId="0" borderId="30" xfId="0" applyNumberFormat="1" applyFont="1" applyBorder="1" applyAlignment="1" applyProtection="1">
      <alignment horizontal="center" vertical="center" shrinkToFit="1"/>
      <protection hidden="1"/>
    </xf>
    <xf numFmtId="3" fontId="49" fillId="0" borderId="262" xfId="0" applyNumberFormat="1" applyFont="1" applyBorder="1" applyAlignment="1" applyProtection="1">
      <alignment horizontal="center" vertical="center" shrinkToFit="1"/>
      <protection hidden="1"/>
    </xf>
    <xf numFmtId="0" fontId="58" fillId="0" borderId="17" xfId="0" applyFont="1" applyBorder="1" applyAlignment="1" applyProtection="1">
      <alignment vertical="center" wrapText="1"/>
      <protection hidden="1"/>
    </xf>
    <xf numFmtId="3" fontId="65" fillId="0" borderId="17" xfId="0" applyNumberFormat="1" applyFont="1" applyBorder="1" applyAlignment="1" applyProtection="1">
      <alignment horizontal="center" vertical="center" shrinkToFit="1"/>
      <protection hidden="1"/>
    </xf>
    <xf numFmtId="0" fontId="44" fillId="0" borderId="263" xfId="0" applyFont="1" applyBorder="1" applyAlignment="1" applyProtection="1">
      <alignment horizontal="left" vertical="center" wrapText="1" indent="1"/>
      <protection hidden="1"/>
    </xf>
    <xf numFmtId="3" fontId="49" fillId="0" borderId="264" xfId="0" applyNumberFormat="1" applyFont="1" applyBorder="1" applyAlignment="1" applyProtection="1">
      <alignment horizontal="center" vertical="center" shrinkToFit="1"/>
      <protection hidden="1"/>
    </xf>
    <xf numFmtId="3" fontId="49" fillId="0" borderId="265" xfId="0" applyNumberFormat="1" applyFont="1" applyBorder="1" applyAlignment="1" applyProtection="1">
      <alignment horizontal="center" vertical="center" shrinkToFit="1"/>
      <protection hidden="1"/>
    </xf>
    <xf numFmtId="3" fontId="49" fillId="0" borderId="266" xfId="0" applyNumberFormat="1" applyFont="1" applyBorder="1" applyAlignment="1" applyProtection="1">
      <alignment horizontal="center" vertical="center" shrinkToFit="1"/>
      <protection hidden="1"/>
    </xf>
    <xf numFmtId="3" fontId="49" fillId="0" borderId="267" xfId="0" applyNumberFormat="1" applyFont="1" applyBorder="1" applyAlignment="1" applyProtection="1">
      <alignment horizontal="center" vertical="center" shrinkToFit="1"/>
      <protection hidden="1"/>
    </xf>
    <xf numFmtId="3" fontId="49" fillId="0" borderId="268" xfId="0" applyNumberFormat="1" applyFont="1" applyBorder="1" applyAlignment="1" applyProtection="1">
      <alignment horizontal="center" vertical="center" shrinkToFit="1"/>
      <protection hidden="1"/>
    </xf>
    <xf numFmtId="3" fontId="49" fillId="36" borderId="143" xfId="0" applyNumberFormat="1" applyFont="1" applyFill="1" applyBorder="1" applyAlignment="1" applyProtection="1">
      <alignment horizontal="center" vertical="center" shrinkToFit="1"/>
      <protection locked="0"/>
    </xf>
    <xf numFmtId="3" fontId="49" fillId="0" borderId="87" xfId="0" applyNumberFormat="1" applyFont="1" applyBorder="1" applyAlignment="1" applyProtection="1">
      <alignment horizontal="center" vertical="center" shrinkToFit="1"/>
      <protection hidden="1"/>
    </xf>
    <xf numFmtId="3" fontId="49" fillId="0" borderId="45" xfId="0" applyNumberFormat="1" applyFont="1" applyBorder="1" applyAlignment="1" applyProtection="1">
      <alignment horizontal="center" vertical="center" shrinkToFit="1"/>
      <protection hidden="1"/>
    </xf>
    <xf numFmtId="3" fontId="49" fillId="36" borderId="269" xfId="0" applyNumberFormat="1" applyFont="1" applyFill="1" applyBorder="1" applyAlignment="1" applyProtection="1">
      <alignment horizontal="center" vertical="center" shrinkToFit="1"/>
      <protection locked="0"/>
    </xf>
    <xf numFmtId="0" fontId="44" fillId="0" borderId="238" xfId="0" applyFont="1" applyBorder="1" applyAlignment="1" applyProtection="1">
      <alignment horizontal="left" vertical="center" wrapText="1" indent="1"/>
      <protection hidden="1"/>
    </xf>
    <xf numFmtId="3" fontId="49" fillId="0" borderId="270" xfId="0" applyNumberFormat="1" applyFont="1" applyBorder="1" applyAlignment="1" applyProtection="1">
      <alignment horizontal="center" vertical="center" shrinkToFit="1"/>
      <protection hidden="1"/>
    </xf>
    <xf numFmtId="3" fontId="49" fillId="0" borderId="271" xfId="0" applyNumberFormat="1" applyFont="1" applyBorder="1" applyAlignment="1" applyProtection="1">
      <alignment horizontal="center" vertical="center" shrinkToFit="1"/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3" fontId="49" fillId="36" borderId="75" xfId="0" applyNumberFormat="1" applyFont="1" applyFill="1" applyBorder="1" applyAlignment="1" applyProtection="1">
      <alignment horizontal="center" vertical="center" shrinkToFit="1"/>
      <protection locked="0"/>
    </xf>
    <xf numFmtId="0" fontId="101" fillId="0" borderId="0" xfId="0" applyFont="1" applyAlignment="1" applyProtection="1">
      <alignment vertical="center"/>
      <protection hidden="1"/>
    </xf>
    <xf numFmtId="3" fontId="49" fillId="0" borderId="100" xfId="0" applyNumberFormat="1" applyFont="1" applyBorder="1" applyAlignment="1" applyProtection="1">
      <alignment horizontal="center" vertical="center" shrinkToFit="1"/>
      <protection hidden="1"/>
    </xf>
    <xf numFmtId="3" fontId="49" fillId="0" borderId="55" xfId="0" applyNumberFormat="1" applyFont="1" applyBorder="1" applyAlignment="1" applyProtection="1">
      <alignment horizontal="center" vertical="center" shrinkToFit="1"/>
      <protection hidden="1"/>
    </xf>
    <xf numFmtId="3" fontId="49" fillId="0" borderId="272" xfId="0" applyNumberFormat="1" applyFont="1" applyBorder="1" applyAlignment="1" applyProtection="1">
      <alignment horizontal="center" vertical="center" shrinkToFit="1"/>
      <protection hidden="1"/>
    </xf>
    <xf numFmtId="3" fontId="49" fillId="36" borderId="273" xfId="0" applyNumberFormat="1" applyFont="1" applyFill="1" applyBorder="1" applyAlignment="1" applyProtection="1">
      <alignment horizontal="center" vertical="center" shrinkToFit="1"/>
      <protection locked="0"/>
    </xf>
    <xf numFmtId="0" fontId="114" fillId="0" borderId="0" xfId="0" applyFont="1"/>
    <xf numFmtId="0" fontId="67" fillId="0" borderId="0" xfId="0" applyFont="1" applyAlignment="1" applyProtection="1">
      <alignment vertical="center"/>
      <protection hidden="1"/>
    </xf>
    <xf numFmtId="0" fontId="43" fillId="0" borderId="0" xfId="0" applyFont="1" applyAlignment="1" applyProtection="1">
      <alignment vertical="center" wrapText="1"/>
      <protection hidden="1"/>
    </xf>
    <xf numFmtId="0" fontId="75" fillId="0" borderId="0" xfId="0" applyFont="1" applyAlignment="1" applyProtection="1">
      <alignment horizontal="left" vertical="center" indent="3"/>
      <protection hidden="1"/>
    </xf>
    <xf numFmtId="0" fontId="115" fillId="0" borderId="0" xfId="0" applyFont="1" applyAlignment="1">
      <alignment vertical="center"/>
    </xf>
    <xf numFmtId="0" fontId="72" fillId="0" borderId="0" xfId="0" applyFont="1" applyAlignment="1" applyProtection="1">
      <alignment horizontal="left" wrapText="1"/>
      <protection hidden="1"/>
    </xf>
    <xf numFmtId="0" fontId="77" fillId="0" borderId="0" xfId="0" applyFont="1" applyAlignment="1" applyProtection="1">
      <alignment horizontal="left" wrapText="1"/>
      <protection hidden="1"/>
    </xf>
    <xf numFmtId="0" fontId="28" fillId="0" borderId="46" xfId="0" applyFont="1" applyBorder="1" applyAlignment="1" applyProtection="1">
      <alignment horizontal="left" vertical="center" indent="2"/>
      <protection hidden="1"/>
    </xf>
    <xf numFmtId="0" fontId="28" fillId="0" borderId="55" xfId="0" applyFont="1" applyBorder="1" applyAlignment="1" applyProtection="1">
      <alignment horizontal="left" vertical="center" indent="2"/>
      <protection hidden="1"/>
    </xf>
    <xf numFmtId="0" fontId="28" fillId="0" borderId="92" xfId="0" applyFont="1" applyBorder="1" applyAlignment="1" applyProtection="1">
      <alignment horizontal="left" vertical="center" indent="2"/>
      <protection hidden="1"/>
    </xf>
    <xf numFmtId="0" fontId="28" fillId="0" borderId="99" xfId="0" applyFont="1" applyBorder="1" applyAlignment="1" applyProtection="1">
      <alignment horizontal="left" vertical="center" indent="2"/>
      <protection hidden="1"/>
    </xf>
    <xf numFmtId="0" fontId="33" fillId="0" borderId="92" xfId="0" applyFont="1" applyBorder="1" applyAlignment="1" applyProtection="1">
      <alignment horizontal="left" vertical="center" indent="2"/>
      <protection hidden="1"/>
    </xf>
    <xf numFmtId="0" fontId="36" fillId="0" borderId="17" xfId="0" applyFont="1" applyBorder="1" applyAlignment="1">
      <alignment horizontal="left" vertical="center" indent="2"/>
    </xf>
    <xf numFmtId="0" fontId="36" fillId="0" borderId="58" xfId="0" applyFont="1" applyBorder="1" applyAlignment="1">
      <alignment horizontal="left" vertical="center" indent="2"/>
    </xf>
    <xf numFmtId="0" fontId="44" fillId="0" borderId="58" xfId="0" applyFont="1" applyBorder="1" applyAlignment="1">
      <alignment horizontal="left" vertical="center" indent="2"/>
    </xf>
    <xf numFmtId="0" fontId="44" fillId="0" borderId="170" xfId="0" applyFont="1" applyBorder="1" applyAlignment="1" applyProtection="1">
      <alignment horizontal="left" vertical="center" indent="2"/>
      <protection hidden="1"/>
    </xf>
    <xf numFmtId="0" fontId="36" fillId="0" borderId="144" xfId="0" applyFont="1" applyBorder="1" applyAlignment="1">
      <alignment horizontal="left" vertical="center" indent="2"/>
    </xf>
    <xf numFmtId="0" fontId="44" fillId="0" borderId="0" xfId="0" applyFont="1" applyAlignment="1" applyProtection="1">
      <alignment horizontal="left" vertical="center" indent="5"/>
      <protection hidden="1"/>
    </xf>
    <xf numFmtId="0" fontId="44" fillId="0" borderId="58" xfId="0" applyFont="1" applyBorder="1" applyAlignment="1" applyProtection="1">
      <alignment horizontal="left" vertical="center" indent="5"/>
      <protection hidden="1"/>
    </xf>
    <xf numFmtId="0" fontId="44" fillId="0" borderId="69" xfId="0" applyFont="1" applyBorder="1" applyAlignment="1" applyProtection="1">
      <alignment horizontal="left" vertical="center" indent="5"/>
      <protection hidden="1"/>
    </xf>
    <xf numFmtId="0" fontId="44" fillId="0" borderId="58" xfId="0" applyFont="1" applyBorder="1" applyAlignment="1" applyProtection="1">
      <alignment horizontal="left" vertical="center" indent="2"/>
      <protection hidden="1"/>
    </xf>
    <xf numFmtId="0" fontId="44" fillId="0" borderId="123" xfId="0" applyFont="1" applyBorder="1" applyAlignment="1" applyProtection="1">
      <alignment horizontal="left" vertical="center" indent="2"/>
      <protection hidden="1"/>
    </xf>
    <xf numFmtId="0" fontId="44" fillId="0" borderId="58" xfId="0" applyFont="1" applyBorder="1" applyAlignment="1" applyProtection="1">
      <alignment horizontal="left" vertical="center" indent="3"/>
      <protection hidden="1"/>
    </xf>
    <xf numFmtId="0" fontId="44" fillId="0" borderId="142" xfId="0" applyFont="1" applyBorder="1" applyAlignment="1" applyProtection="1">
      <alignment horizontal="left" vertical="center" indent="3"/>
      <protection hidden="1"/>
    </xf>
    <xf numFmtId="0" fontId="44" fillId="0" borderId="211" xfId="0" applyFont="1" applyBorder="1" applyAlignment="1" applyProtection="1">
      <alignment horizontal="left" vertical="center" indent="3"/>
      <protection hidden="1"/>
    </xf>
    <xf numFmtId="0" fontId="44" fillId="0" borderId="214" xfId="0" applyFont="1" applyBorder="1" applyAlignment="1" applyProtection="1">
      <alignment horizontal="left" vertical="center" indent="3"/>
      <protection hidden="1"/>
    </xf>
    <xf numFmtId="0" fontId="44" fillId="0" borderId="123" xfId="0" applyFont="1" applyBorder="1" applyAlignment="1" applyProtection="1">
      <alignment horizontal="left" vertical="center" indent="3"/>
      <protection hidden="1"/>
    </xf>
    <xf numFmtId="0" fontId="44" fillId="0" borderId="2" xfId="0" applyFont="1" applyBorder="1" applyAlignment="1" applyProtection="1">
      <alignment horizontal="left" vertical="center" indent="3"/>
      <protection hidden="1"/>
    </xf>
    <xf numFmtId="0" fontId="44" fillId="0" borderId="0" xfId="0" applyFont="1" applyAlignment="1" applyProtection="1">
      <alignment horizontal="left" vertical="center" indent="2"/>
      <protection hidden="1"/>
    </xf>
    <xf numFmtId="0" fontId="44" fillId="0" borderId="25" xfId="0" applyFont="1" applyBorder="1" applyAlignment="1" applyProtection="1">
      <alignment horizontal="left" vertical="center" indent="2"/>
      <protection hidden="1"/>
    </xf>
    <xf numFmtId="0" fontId="44" fillId="0" borderId="21" xfId="0" applyFont="1" applyBorder="1" applyAlignment="1" applyProtection="1">
      <alignment horizontal="left" vertical="center" indent="2"/>
      <protection hidden="1"/>
    </xf>
    <xf numFmtId="0" fontId="44" fillId="0" borderId="27" xfId="0" applyFont="1" applyBorder="1" applyAlignment="1" applyProtection="1">
      <alignment horizontal="left" vertical="center" indent="2"/>
      <protection hidden="1"/>
    </xf>
    <xf numFmtId="0" fontId="33" fillId="0" borderId="247" xfId="0" applyFont="1" applyBorder="1" applyAlignment="1" applyProtection="1">
      <alignment horizontal="left" vertical="center" indent="3"/>
      <protection hidden="1"/>
    </xf>
    <xf numFmtId="0" fontId="33" fillId="0" borderId="48" xfId="0" applyFont="1" applyBorder="1" applyAlignment="1" applyProtection="1">
      <alignment horizontal="left" vertical="center" indent="3"/>
      <protection hidden="1"/>
    </xf>
    <xf numFmtId="0" fontId="33" fillId="0" borderId="92" xfId="0" applyFont="1" applyBorder="1" applyAlignment="1" applyProtection="1">
      <alignment horizontal="left" vertical="center" indent="3"/>
      <protection hidden="1"/>
    </xf>
    <xf numFmtId="0" fontId="33" fillId="0" borderId="168" xfId="0" applyFont="1" applyBorder="1" applyAlignment="1" applyProtection="1">
      <alignment horizontal="left" vertical="center" indent="3"/>
      <protection hidden="1"/>
    </xf>
    <xf numFmtId="0" fontId="33" fillId="0" borderId="159" xfId="0" applyFont="1" applyBorder="1" applyAlignment="1" applyProtection="1">
      <alignment horizontal="left" vertical="center" indent="3"/>
      <protection hidden="1"/>
    </xf>
    <xf numFmtId="0" fontId="44" fillId="0" borderId="168" xfId="0" applyFont="1" applyBorder="1" applyAlignment="1" applyProtection="1">
      <alignment horizontal="left" vertical="center" indent="2"/>
      <protection hidden="1"/>
    </xf>
    <xf numFmtId="0" fontId="42" fillId="0" borderId="53" xfId="0" applyFont="1" applyBorder="1" applyAlignment="1" applyProtection="1">
      <alignment horizontal="left" vertical="center" indent="3"/>
      <protection hidden="1"/>
    </xf>
    <xf numFmtId="0" fontId="42" fillId="0" borderId="44" xfId="0" applyFont="1" applyBorder="1" applyAlignment="1" applyProtection="1">
      <alignment horizontal="left" vertical="center" indent="3"/>
      <protection hidden="1"/>
    </xf>
    <xf numFmtId="0" fontId="33" fillId="0" borderId="53" xfId="0" applyFont="1" applyBorder="1" applyAlignment="1" applyProtection="1">
      <alignment horizontal="left" vertical="center" indent="3"/>
      <protection hidden="1"/>
    </xf>
    <xf numFmtId="0" fontId="29" fillId="0" borderId="0" xfId="0" applyFont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7" fillId="35" borderId="243" xfId="0" applyFont="1" applyFill="1" applyBorder="1" applyAlignment="1" applyProtection="1">
      <alignment horizontal="center" vertical="center" wrapText="1" shrinkToFit="1"/>
      <protection hidden="1"/>
    </xf>
    <xf numFmtId="0" fontId="37" fillId="35" borderId="244" xfId="0" applyFont="1" applyFill="1" applyBorder="1" applyAlignment="1" applyProtection="1">
      <alignment horizontal="center" vertical="center" wrapText="1" shrinkToFit="1"/>
      <protection hidden="1"/>
    </xf>
    <xf numFmtId="0" fontId="43" fillId="0" borderId="35" xfId="0" applyFont="1" applyBorder="1" applyAlignment="1" applyProtection="1">
      <alignment horizontal="left" vertical="center" wrapText="1"/>
      <protection hidden="1"/>
    </xf>
    <xf numFmtId="0" fontId="43" fillId="0" borderId="0" xfId="0" applyFont="1" applyAlignment="1" applyProtection="1">
      <alignment horizontal="left" vertical="center" wrapText="1"/>
      <protection hidden="1"/>
    </xf>
    <xf numFmtId="0" fontId="45" fillId="0" borderId="0" xfId="0" applyFont="1" applyAlignment="1" applyProtection="1">
      <alignment horizontal="left" vertical="center" indent="11"/>
      <protection hidden="1"/>
    </xf>
    <xf numFmtId="0" fontId="111" fillId="33" borderId="0" xfId="0" applyFont="1" applyFill="1" applyAlignment="1">
      <alignment horizontal="center" wrapText="1"/>
    </xf>
    <xf numFmtId="0" fontId="53" fillId="0" borderId="27" xfId="0" applyFont="1" applyBorder="1" applyAlignment="1" applyProtection="1">
      <alignment horizontal="left" vertical="center" wrapText="1"/>
      <protection hidden="1"/>
    </xf>
    <xf numFmtId="0" fontId="44" fillId="0" borderId="32" xfId="0" applyFont="1" applyBorder="1" applyAlignment="1" applyProtection="1">
      <alignment horizontal="center" vertical="center" wrapText="1"/>
      <protection hidden="1"/>
    </xf>
    <xf numFmtId="0" fontId="44" fillId="0" borderId="31" xfId="0" applyFont="1" applyBorder="1" applyAlignment="1" applyProtection="1">
      <alignment horizontal="center" vertical="center" wrapText="1"/>
      <protection hidden="1"/>
    </xf>
    <xf numFmtId="0" fontId="56" fillId="0" borderId="6" xfId="0" applyFont="1" applyBorder="1" applyAlignment="1" applyProtection="1">
      <alignment horizontal="left" vertical="center" wrapText="1"/>
      <protection hidden="1"/>
    </xf>
    <xf numFmtId="0" fontId="56" fillId="0" borderId="27" xfId="0" applyFont="1" applyBorder="1" applyAlignment="1" applyProtection="1">
      <alignment horizontal="left" vertical="center" wrapText="1"/>
      <protection hidden="1"/>
    </xf>
    <xf numFmtId="0" fontId="56" fillId="0" borderId="15" xfId="0" applyFont="1" applyBorder="1" applyAlignment="1" applyProtection="1">
      <alignment horizontal="center" vertical="center"/>
      <protection hidden="1"/>
    </xf>
    <xf numFmtId="0" fontId="56" fillId="0" borderId="16" xfId="0" applyFont="1" applyBorder="1" applyAlignment="1" applyProtection="1">
      <alignment horizontal="center" vertical="center"/>
      <protection hidden="1"/>
    </xf>
    <xf numFmtId="0" fontId="33" fillId="36" borderId="34" xfId="0" applyFont="1" applyFill="1" applyBorder="1" applyAlignment="1" applyProtection="1">
      <alignment horizontal="left" vertical="top" wrapText="1"/>
      <protection locked="0"/>
    </xf>
    <xf numFmtId="0" fontId="33" fillId="36" borderId="35" xfId="0" applyFont="1" applyFill="1" applyBorder="1" applyAlignment="1" applyProtection="1">
      <alignment horizontal="left" vertical="top" wrapText="1"/>
      <protection locked="0"/>
    </xf>
    <xf numFmtId="0" fontId="33" fillId="36" borderId="36" xfId="0" applyFont="1" applyFill="1" applyBorder="1" applyAlignment="1" applyProtection="1">
      <alignment horizontal="left" vertical="top" wrapText="1"/>
      <protection locked="0"/>
    </xf>
    <xf numFmtId="0" fontId="33" fillId="36" borderId="37" xfId="0" applyFont="1" applyFill="1" applyBorder="1" applyAlignment="1" applyProtection="1">
      <alignment horizontal="left" vertical="top" wrapText="1"/>
      <protection locked="0"/>
    </xf>
    <xf numFmtId="0" fontId="33" fillId="36" borderId="0" xfId="0" applyFont="1" applyFill="1" applyAlignment="1" applyProtection="1">
      <alignment horizontal="left" vertical="top" wrapText="1"/>
      <protection locked="0"/>
    </xf>
    <xf numFmtId="0" fontId="33" fillId="36" borderId="38" xfId="0" applyFont="1" applyFill="1" applyBorder="1" applyAlignment="1" applyProtection="1">
      <alignment horizontal="left" vertical="top" wrapText="1"/>
      <protection locked="0"/>
    </xf>
    <xf numFmtId="0" fontId="33" fillId="36" borderId="39" xfId="0" applyFont="1" applyFill="1" applyBorder="1" applyAlignment="1" applyProtection="1">
      <alignment horizontal="left" vertical="top" wrapText="1"/>
      <protection locked="0"/>
    </xf>
    <xf numFmtId="0" fontId="33" fillId="36" borderId="40" xfId="0" applyFont="1" applyFill="1" applyBorder="1" applyAlignment="1" applyProtection="1">
      <alignment horizontal="left" vertical="top" wrapText="1"/>
      <protection locked="0"/>
    </xf>
    <xf numFmtId="0" fontId="33" fillId="36" borderId="41" xfId="0" applyFont="1" applyFill="1" applyBorder="1" applyAlignment="1" applyProtection="1">
      <alignment horizontal="left" vertical="top" wrapText="1"/>
      <protection locked="0"/>
    </xf>
    <xf numFmtId="0" fontId="33" fillId="0" borderId="218" xfId="0" applyFont="1" applyBorder="1" applyAlignment="1" applyProtection="1">
      <alignment horizontal="center" vertical="center"/>
      <protection hidden="1"/>
    </xf>
    <xf numFmtId="0" fontId="33" fillId="0" borderId="18" xfId="0" applyFont="1" applyBorder="1" applyAlignment="1" applyProtection="1">
      <alignment horizontal="center" vertical="center"/>
      <protection hidden="1"/>
    </xf>
    <xf numFmtId="0" fontId="33" fillId="0" borderId="31" xfId="0" applyFont="1" applyBorder="1" applyAlignment="1" applyProtection="1">
      <alignment horizontal="center" vertical="center"/>
      <protection hidden="1"/>
    </xf>
    <xf numFmtId="0" fontId="56" fillId="0" borderId="29" xfId="0" applyFont="1" applyBorder="1" applyAlignment="1" applyProtection="1">
      <alignment horizontal="center" vertical="center"/>
      <protection hidden="1"/>
    </xf>
    <xf numFmtId="3" fontId="61" fillId="0" borderId="80" xfId="0" applyNumberFormat="1" applyFont="1" applyBorder="1" applyAlignment="1" applyProtection="1">
      <alignment horizontal="center" vertical="center" wrapText="1"/>
      <protection hidden="1"/>
    </xf>
    <xf numFmtId="3" fontId="61" fillId="0" borderId="35" xfId="0" applyNumberFormat="1" applyFont="1" applyBorder="1" applyAlignment="1" applyProtection="1">
      <alignment horizontal="center" vertical="center" wrapText="1"/>
      <protection hidden="1"/>
    </xf>
    <xf numFmtId="3" fontId="61" fillId="0" borderId="139" xfId="0" applyNumberFormat="1" applyFont="1" applyBorder="1" applyAlignment="1" applyProtection="1">
      <alignment horizontal="center" vertical="center" wrapText="1"/>
      <protection hidden="1"/>
    </xf>
    <xf numFmtId="3" fontId="61" fillId="0" borderId="18" xfId="0" applyNumberFormat="1" applyFont="1" applyBorder="1" applyAlignment="1" applyProtection="1">
      <alignment horizontal="center" vertical="center" wrapText="1"/>
      <protection hidden="1"/>
    </xf>
    <xf numFmtId="3" fontId="61" fillId="0" borderId="0" xfId="0" applyNumberFormat="1" applyFont="1" applyAlignment="1" applyProtection="1">
      <alignment horizontal="center" vertical="center" wrapText="1"/>
      <protection hidden="1"/>
    </xf>
    <xf numFmtId="3" fontId="61" fillId="0" borderId="143" xfId="0" applyNumberFormat="1" applyFont="1" applyBorder="1" applyAlignment="1" applyProtection="1">
      <alignment horizontal="center" vertical="center" wrapText="1"/>
      <protection hidden="1"/>
    </xf>
    <xf numFmtId="0" fontId="56" fillId="0" borderId="15" xfId="0" applyFont="1" applyBorder="1" applyAlignment="1" applyProtection="1">
      <alignment horizontal="center" vertical="center" wrapText="1"/>
      <protection hidden="1"/>
    </xf>
    <xf numFmtId="0" fontId="56" fillId="0" borderId="16" xfId="0" applyFont="1" applyBorder="1" applyAlignment="1" applyProtection="1">
      <alignment horizontal="center" vertical="center" wrapText="1"/>
      <protection hidden="1"/>
    </xf>
    <xf numFmtId="0" fontId="56" fillId="0" borderId="134" xfId="0" applyFont="1" applyBorder="1" applyAlignment="1" applyProtection="1">
      <alignment horizontal="center" vertical="center" wrapText="1"/>
      <protection hidden="1"/>
    </xf>
    <xf numFmtId="0" fontId="33" fillId="34" borderId="35" xfId="0" applyFont="1" applyFill="1" applyBorder="1" applyAlignment="1" applyProtection="1">
      <alignment horizontal="left" vertical="top" wrapText="1"/>
      <protection locked="0"/>
    </xf>
    <xf numFmtId="0" fontId="33" fillId="34" borderId="36" xfId="0" applyFont="1" applyFill="1" applyBorder="1" applyAlignment="1" applyProtection="1">
      <alignment horizontal="left" vertical="top" wrapText="1"/>
      <protection locked="0"/>
    </xf>
    <xf numFmtId="0" fontId="33" fillId="34" borderId="37" xfId="0" applyFont="1" applyFill="1" applyBorder="1" applyAlignment="1" applyProtection="1">
      <alignment horizontal="left" vertical="top" wrapText="1"/>
      <protection locked="0"/>
    </xf>
    <xf numFmtId="0" fontId="33" fillId="34" borderId="0" xfId="0" applyFont="1" applyFill="1" applyAlignment="1" applyProtection="1">
      <alignment horizontal="left" vertical="top" wrapText="1"/>
      <protection locked="0"/>
    </xf>
    <xf numFmtId="0" fontId="33" fillId="34" borderId="38" xfId="0" applyFont="1" applyFill="1" applyBorder="1" applyAlignment="1" applyProtection="1">
      <alignment horizontal="left" vertical="top" wrapText="1"/>
      <protection locked="0"/>
    </xf>
    <xf numFmtId="0" fontId="33" fillId="34" borderId="39" xfId="0" applyFont="1" applyFill="1" applyBorder="1" applyAlignment="1" applyProtection="1">
      <alignment horizontal="left" vertical="top" wrapText="1"/>
      <protection locked="0"/>
    </xf>
    <xf numFmtId="0" fontId="33" fillId="34" borderId="40" xfId="0" applyFont="1" applyFill="1" applyBorder="1" applyAlignment="1" applyProtection="1">
      <alignment horizontal="left" vertical="top" wrapText="1"/>
      <protection locked="0"/>
    </xf>
    <xf numFmtId="0" fontId="33" fillId="34" borderId="41" xfId="0" applyFont="1" applyFill="1" applyBorder="1" applyAlignment="1" applyProtection="1">
      <alignment horizontal="left" vertical="top" wrapText="1"/>
      <protection locked="0"/>
    </xf>
    <xf numFmtId="0" fontId="56" fillId="0" borderId="29" xfId="0" applyFont="1" applyBorder="1" applyAlignment="1" applyProtection="1">
      <alignment horizontal="center" vertical="center" wrapText="1"/>
      <protection hidden="1"/>
    </xf>
    <xf numFmtId="3" fontId="49" fillId="0" borderId="62" xfId="0" applyNumberFormat="1" applyFont="1" applyBorder="1" applyAlignment="1" applyProtection="1">
      <alignment horizontal="center" vertical="center" shrinkToFit="1"/>
      <protection hidden="1"/>
    </xf>
    <xf numFmtId="3" fontId="49" fillId="0" borderId="58" xfId="0" applyNumberFormat="1" applyFont="1" applyBorder="1" applyAlignment="1" applyProtection="1">
      <alignment horizontal="center" vertical="center" shrinkToFit="1"/>
      <protection hidden="1"/>
    </xf>
    <xf numFmtId="3" fontId="49" fillId="0" borderId="74" xfId="0" applyNumberFormat="1" applyFont="1" applyBorder="1" applyAlignment="1" applyProtection="1">
      <alignment horizontal="center" vertical="center" shrinkToFit="1"/>
      <protection hidden="1"/>
    </xf>
    <xf numFmtId="3" fontId="49" fillId="0" borderId="40" xfId="0" applyNumberFormat="1" applyFont="1" applyBorder="1" applyAlignment="1" applyProtection="1">
      <alignment horizontal="center" vertical="center" shrinkToFit="1"/>
      <protection hidden="1"/>
    </xf>
    <xf numFmtId="3" fontId="49" fillId="0" borderId="75" xfId="0" applyNumberFormat="1" applyFont="1" applyBorder="1" applyAlignment="1" applyProtection="1">
      <alignment horizontal="center" vertical="center" shrinkToFit="1"/>
      <protection hidden="1"/>
    </xf>
    <xf numFmtId="0" fontId="92" fillId="0" borderId="0" xfId="0" applyFont="1" applyAlignment="1" applyProtection="1">
      <alignment horizontal="left" vertical="top" wrapText="1" indent="1"/>
      <protection hidden="1"/>
    </xf>
    <xf numFmtId="0" fontId="92" fillId="0" borderId="40" xfId="0" applyFont="1" applyBorder="1" applyAlignment="1" applyProtection="1">
      <alignment horizontal="left" vertical="top" wrapText="1" indent="1"/>
      <protection hidden="1"/>
    </xf>
    <xf numFmtId="0" fontId="61" fillId="0" borderId="0" xfId="0" applyFont="1" applyAlignment="1" applyProtection="1">
      <alignment horizontal="center" vertical="center" wrapText="1"/>
      <protection hidden="1"/>
    </xf>
    <xf numFmtId="0" fontId="56" fillId="0" borderId="1" xfId="0" applyFont="1" applyBorder="1" applyAlignment="1" applyProtection="1">
      <alignment horizontal="left" vertical="center" wrapText="1"/>
      <protection hidden="1"/>
    </xf>
    <xf numFmtId="0" fontId="56" fillId="0" borderId="2" xfId="0" applyFont="1" applyBorder="1" applyAlignment="1" applyProtection="1">
      <alignment horizontal="left" vertical="center" wrapText="1"/>
      <protection hidden="1"/>
    </xf>
    <xf numFmtId="0" fontId="60" fillId="0" borderId="0" xfId="0" applyFont="1" applyAlignment="1" applyProtection="1">
      <alignment horizontal="center" vertical="center" wrapText="1"/>
      <protection hidden="1"/>
    </xf>
    <xf numFmtId="0" fontId="56" fillId="0" borderId="155" xfId="0" applyFont="1" applyBorder="1" applyAlignment="1" applyProtection="1">
      <alignment horizontal="center" vertical="center" wrapText="1"/>
      <protection hidden="1"/>
    </xf>
    <xf numFmtId="0" fontId="56" fillId="0" borderId="13" xfId="0" applyFont="1" applyBorder="1" applyAlignment="1" applyProtection="1">
      <alignment horizontal="center" vertical="center" wrapText="1"/>
      <protection hidden="1"/>
    </xf>
    <xf numFmtId="3" fontId="49" fillId="0" borderId="80" xfId="0" applyNumberFormat="1" applyFont="1" applyBorder="1" applyAlignment="1" applyProtection="1">
      <alignment horizontal="center" vertical="center" shrinkToFit="1"/>
      <protection hidden="1"/>
    </xf>
    <xf numFmtId="3" fontId="49" fillId="0" borderId="35" xfId="0" applyNumberFormat="1" applyFont="1" applyBorder="1" applyAlignment="1" applyProtection="1">
      <alignment horizontal="center" vertical="center" shrinkToFit="1"/>
      <protection hidden="1"/>
    </xf>
    <xf numFmtId="3" fontId="49" fillId="0" borderId="139" xfId="0" applyNumberFormat="1" applyFont="1" applyBorder="1" applyAlignment="1" applyProtection="1">
      <alignment horizontal="center" vertical="center" shrinkToFit="1"/>
      <protection hidden="1"/>
    </xf>
    <xf numFmtId="3" fontId="49" fillId="0" borderId="18" xfId="0" applyNumberFormat="1" applyFont="1" applyBorder="1" applyAlignment="1" applyProtection="1">
      <alignment horizontal="center" vertical="center" shrinkToFit="1"/>
      <protection hidden="1"/>
    </xf>
    <xf numFmtId="3" fontId="49" fillId="0" borderId="0" xfId="0" applyNumberFormat="1" applyFont="1" applyAlignment="1" applyProtection="1">
      <alignment horizontal="center" vertical="center" shrinkToFit="1"/>
      <protection hidden="1"/>
    </xf>
    <xf numFmtId="3" fontId="49" fillId="0" borderId="143" xfId="0" applyNumberFormat="1" applyFont="1" applyBorder="1" applyAlignment="1" applyProtection="1">
      <alignment horizontal="center" vertical="center" shrinkToFit="1"/>
      <protection hidden="1"/>
    </xf>
    <xf numFmtId="3" fontId="49" fillId="0" borderId="31" xfId="0" applyNumberFormat="1" applyFont="1" applyBorder="1" applyAlignment="1" applyProtection="1">
      <alignment horizontal="center" vertical="center" shrinkToFit="1"/>
      <protection hidden="1"/>
    </xf>
    <xf numFmtId="3" fontId="49" fillId="0" borderId="27" xfId="0" applyNumberFormat="1" applyFont="1" applyBorder="1" applyAlignment="1" applyProtection="1">
      <alignment horizontal="center" vertical="center" shrinkToFit="1"/>
      <protection hidden="1"/>
    </xf>
    <xf numFmtId="3" fontId="49" fillId="0" borderId="65" xfId="0" applyNumberFormat="1" applyFont="1" applyBorder="1" applyAlignment="1" applyProtection="1">
      <alignment horizontal="center" vertical="center" shrinkToFit="1"/>
      <protection hidden="1"/>
    </xf>
    <xf numFmtId="3" fontId="49" fillId="0" borderId="72" xfId="0" applyNumberFormat="1" applyFont="1" applyBorder="1" applyAlignment="1" applyProtection="1">
      <alignment horizontal="center" vertical="center" shrinkToFit="1"/>
      <protection hidden="1"/>
    </xf>
    <xf numFmtId="3" fontId="49" fillId="0" borderId="69" xfId="0" applyNumberFormat="1" applyFont="1" applyBorder="1" applyAlignment="1" applyProtection="1">
      <alignment horizontal="center" vertical="center" shrinkToFit="1"/>
      <protection hidden="1"/>
    </xf>
    <xf numFmtId="3" fontId="49" fillId="0" borderId="73" xfId="0" applyNumberFormat="1" applyFont="1" applyBorder="1" applyAlignment="1" applyProtection="1">
      <alignment horizontal="center" vertical="center" shrinkToFit="1"/>
      <protection hidden="1"/>
    </xf>
    <xf numFmtId="0" fontId="56" fillId="0" borderId="1" xfId="0" applyFont="1" applyBorder="1" applyAlignment="1" applyProtection="1">
      <alignment horizontal="left" vertical="center" wrapText="1" indent="1"/>
      <protection hidden="1"/>
    </xf>
    <xf numFmtId="0" fontId="56" fillId="0" borderId="20" xfId="0" applyFont="1" applyBorder="1" applyAlignment="1" applyProtection="1">
      <alignment horizontal="left" vertical="center" wrapText="1" indent="1"/>
      <protection hidden="1"/>
    </xf>
    <xf numFmtId="0" fontId="56" fillId="0" borderId="2" xfId="0" applyFont="1" applyBorder="1" applyAlignment="1" applyProtection="1">
      <alignment horizontal="left" vertical="center" wrapText="1" indent="1"/>
      <protection hidden="1"/>
    </xf>
    <xf numFmtId="0" fontId="56" fillId="0" borderId="28" xfId="0" applyFont="1" applyBorder="1" applyAlignment="1" applyProtection="1">
      <alignment horizontal="center" vertical="center" wrapText="1"/>
      <protection hidden="1"/>
    </xf>
    <xf numFmtId="0" fontId="56" fillId="0" borderId="11" xfId="0" applyFont="1" applyBorder="1" applyAlignment="1" applyProtection="1">
      <alignment horizontal="center" vertical="center" wrapText="1"/>
      <protection hidden="1"/>
    </xf>
    <xf numFmtId="0" fontId="56" fillId="0" borderId="76" xfId="0" applyFont="1" applyBorder="1" applyAlignment="1" applyProtection="1">
      <alignment horizontal="center" vertical="center" wrapText="1"/>
      <protection hidden="1"/>
    </xf>
    <xf numFmtId="0" fontId="56" fillId="0" borderId="77" xfId="0" applyFont="1" applyBorder="1" applyAlignment="1" applyProtection="1">
      <alignment horizontal="center" vertical="center" wrapText="1"/>
      <protection hidden="1"/>
    </xf>
    <xf numFmtId="0" fontId="61" fillId="0" borderId="0" xfId="0" applyFont="1" applyAlignment="1" applyProtection="1">
      <alignment horizontal="center" vertical="top" wrapText="1"/>
      <protection hidden="1"/>
    </xf>
    <xf numFmtId="0" fontId="56" fillId="0" borderId="20" xfId="0" applyFont="1" applyBorder="1" applyAlignment="1" applyProtection="1">
      <alignment horizontal="left" vertical="center" wrapText="1"/>
      <protection hidden="1"/>
    </xf>
    <xf numFmtId="0" fontId="56" fillId="0" borderId="9" xfId="0" applyFont="1" applyBorder="1" applyAlignment="1" applyProtection="1">
      <alignment horizontal="center" vertical="center" wrapText="1"/>
      <protection hidden="1"/>
    </xf>
    <xf numFmtId="0" fontId="56" fillId="0" borderId="6" xfId="0" applyFont="1" applyBorder="1" applyAlignment="1" applyProtection="1">
      <alignment horizontal="center" vertical="center" wrapText="1"/>
      <protection hidden="1"/>
    </xf>
    <xf numFmtId="0" fontId="56" fillId="0" borderId="33" xfId="0" applyFont="1" applyBorder="1" applyAlignment="1" applyProtection="1">
      <alignment horizontal="center" vertical="center" wrapText="1"/>
      <protection hidden="1"/>
    </xf>
    <xf numFmtId="0" fontId="56" fillId="0" borderId="10" xfId="0" applyFont="1" applyBorder="1" applyAlignment="1" applyProtection="1">
      <alignment horizontal="center" vertical="center" wrapText="1"/>
      <protection hidden="1"/>
    </xf>
    <xf numFmtId="0" fontId="56" fillId="0" borderId="260" xfId="0" applyFont="1" applyBorder="1" applyAlignment="1" applyProtection="1">
      <alignment horizontal="center" vertical="center" wrapText="1"/>
      <protection hidden="1"/>
    </xf>
    <xf numFmtId="0" fontId="61" fillId="0" borderId="0" xfId="0" applyFont="1" applyAlignment="1" applyProtection="1">
      <alignment horizontal="left" vertical="center" wrapText="1" indent="1"/>
      <protection hidden="1"/>
    </xf>
    <xf numFmtId="0" fontId="60" fillId="0" borderId="16" xfId="0" applyFont="1" applyBorder="1" applyAlignment="1" applyProtection="1">
      <alignment horizontal="right" vertical="center" wrapText="1"/>
      <protection hidden="1"/>
    </xf>
    <xf numFmtId="0" fontId="60" fillId="0" borderId="134" xfId="0" applyFont="1" applyBorder="1" applyAlignment="1" applyProtection="1">
      <alignment horizontal="right" vertical="center" wrapText="1"/>
      <protection hidden="1"/>
    </xf>
    <xf numFmtId="0" fontId="61" fillId="0" borderId="0" xfId="0" applyFont="1" applyAlignment="1" applyProtection="1">
      <alignment horizontal="left" vertical="top" wrapText="1" indent="1"/>
      <protection hidden="1"/>
    </xf>
    <xf numFmtId="0" fontId="95" fillId="0" borderId="0" xfId="0" applyFont="1" applyAlignment="1" applyProtection="1">
      <alignment horizontal="center" vertical="center" wrapText="1"/>
      <protection hidden="1"/>
    </xf>
    <xf numFmtId="0" fontId="56" fillId="0" borderId="171" xfId="0" applyFont="1" applyBorder="1" applyAlignment="1" applyProtection="1">
      <alignment horizontal="center" vertical="center" wrapText="1"/>
      <protection hidden="1"/>
    </xf>
    <xf numFmtId="0" fontId="56" fillId="0" borderId="172" xfId="0" applyFont="1" applyBorder="1" applyAlignment="1" applyProtection="1">
      <alignment horizontal="center" vertical="center" wrapText="1"/>
      <protection hidden="1"/>
    </xf>
    <xf numFmtId="0" fontId="91" fillId="0" borderId="0" xfId="0" applyFont="1" applyAlignment="1" applyProtection="1">
      <alignment horizontal="left" vertical="center" wrapText="1" indent="1"/>
      <protection hidden="1"/>
    </xf>
    <xf numFmtId="0" fontId="92" fillId="0" borderId="0" xfId="0" applyFont="1" applyAlignment="1" applyProtection="1">
      <alignment horizontal="left" vertical="center" wrapText="1" indent="1"/>
      <protection hidden="1"/>
    </xf>
    <xf numFmtId="0" fontId="92" fillId="0" borderId="40" xfId="0" applyFont="1" applyBorder="1" applyAlignment="1" applyProtection="1">
      <alignment horizontal="left" vertical="center" wrapText="1" indent="1"/>
      <protection hidden="1"/>
    </xf>
    <xf numFmtId="0" fontId="60" fillId="0" borderId="191" xfId="0" applyFont="1" applyBorder="1" applyAlignment="1" applyProtection="1">
      <alignment horizontal="center" vertical="center" wrapText="1"/>
      <protection hidden="1"/>
    </xf>
    <xf numFmtId="0" fontId="60" fillId="0" borderId="17" xfId="0" applyFont="1" applyBorder="1" applyAlignment="1" applyProtection="1">
      <alignment horizontal="center" vertical="center" wrapText="1"/>
      <protection hidden="1"/>
    </xf>
    <xf numFmtId="0" fontId="60" fillId="0" borderId="201" xfId="0" applyFont="1" applyBorder="1" applyAlignment="1" applyProtection="1">
      <alignment horizontal="center" vertical="center" wrapText="1"/>
      <protection hidden="1"/>
    </xf>
    <xf numFmtId="0" fontId="60" fillId="0" borderId="28" xfId="0" applyFont="1" applyBorder="1" applyAlignment="1" applyProtection="1">
      <alignment horizontal="center" vertical="center" wrapText="1"/>
      <protection hidden="1"/>
    </xf>
    <xf numFmtId="0" fontId="60" fillId="0" borderId="11" xfId="0" applyFont="1" applyBorder="1" applyAlignment="1" applyProtection="1">
      <alignment horizontal="center" vertical="center" wrapText="1"/>
      <protection hidden="1"/>
    </xf>
    <xf numFmtId="0" fontId="60" fillId="0" borderId="204" xfId="0" applyFont="1" applyBorder="1" applyAlignment="1" applyProtection="1">
      <alignment horizontal="center" vertical="center" wrapText="1"/>
      <protection hidden="1"/>
    </xf>
    <xf numFmtId="0" fontId="60" fillId="0" borderId="202" xfId="0" applyFont="1" applyBorder="1" applyAlignment="1" applyProtection="1">
      <alignment horizontal="center" vertical="center" wrapText="1"/>
      <protection hidden="1"/>
    </xf>
    <xf numFmtId="0" fontId="60" fillId="0" borderId="205" xfId="0" applyFont="1" applyBorder="1" applyAlignment="1" applyProtection="1">
      <alignment horizontal="center" vertical="center" wrapText="1"/>
      <protection hidden="1"/>
    </xf>
    <xf numFmtId="0" fontId="60" fillId="0" borderId="206" xfId="0" applyFont="1" applyBorder="1" applyAlignment="1" applyProtection="1">
      <alignment horizontal="center" vertical="center" wrapText="1"/>
      <protection hidden="1"/>
    </xf>
    <xf numFmtId="0" fontId="60" fillId="0" borderId="153" xfId="0" applyFont="1" applyBorder="1" applyAlignment="1" applyProtection="1">
      <alignment horizontal="center" vertical="center" wrapText="1"/>
      <protection hidden="1"/>
    </xf>
    <xf numFmtId="0" fontId="60" fillId="0" borderId="152" xfId="0" applyFont="1" applyBorder="1" applyAlignment="1" applyProtection="1">
      <alignment horizontal="center" vertical="center" wrapText="1"/>
      <protection hidden="1"/>
    </xf>
    <xf numFmtId="0" fontId="60" fillId="0" borderId="24" xfId="0" applyFont="1" applyBorder="1" applyAlignment="1" applyProtection="1">
      <alignment horizontal="center" vertical="center"/>
      <protection hidden="1"/>
    </xf>
    <xf numFmtId="0" fontId="60" fillId="0" borderId="23" xfId="0" applyFont="1" applyBorder="1" applyAlignment="1" applyProtection="1">
      <alignment horizontal="center" vertical="center"/>
      <protection hidden="1"/>
    </xf>
    <xf numFmtId="0" fontId="60" fillId="0" borderId="199" xfId="0" applyFont="1" applyBorder="1" applyAlignment="1" applyProtection="1">
      <alignment horizontal="center" vertical="center"/>
      <protection hidden="1"/>
    </xf>
    <xf numFmtId="0" fontId="82" fillId="0" borderId="1" xfId="0" applyFont="1" applyBorder="1" applyAlignment="1" applyProtection="1">
      <alignment horizontal="center" vertical="center" wrapText="1"/>
      <protection hidden="1"/>
    </xf>
    <xf numFmtId="0" fontId="82" fillId="0" borderId="20" xfId="0" applyFont="1" applyBorder="1" applyAlignment="1" applyProtection="1">
      <alignment horizontal="center" vertical="center" wrapText="1"/>
      <protection hidden="1"/>
    </xf>
    <xf numFmtId="0" fontId="60" fillId="0" borderId="200" xfId="0" applyFont="1" applyBorder="1" applyAlignment="1" applyProtection="1">
      <alignment horizontal="center" vertical="center" wrapText="1"/>
      <protection hidden="1"/>
    </xf>
    <xf numFmtId="0" fontId="60" fillId="0" borderId="6" xfId="0" applyFont="1" applyBorder="1" applyAlignment="1" applyProtection="1">
      <alignment horizontal="center" vertical="center"/>
      <protection hidden="1"/>
    </xf>
    <xf numFmtId="0" fontId="60" fillId="0" borderId="203" xfId="0" applyFont="1" applyBorder="1" applyAlignment="1" applyProtection="1">
      <alignment horizontal="center" vertical="center"/>
      <protection hidden="1"/>
    </xf>
    <xf numFmtId="0" fontId="60" fillId="0" borderId="19" xfId="0" applyFont="1" applyBorder="1" applyAlignment="1" applyProtection="1">
      <alignment horizontal="center" vertical="center"/>
      <protection hidden="1"/>
    </xf>
    <xf numFmtId="0" fontId="60" fillId="0" borderId="90" xfId="0" applyFont="1" applyBorder="1" applyAlignment="1" applyProtection="1">
      <alignment horizontal="center" vertical="center" wrapText="1"/>
      <protection hidden="1"/>
    </xf>
    <xf numFmtId="0" fontId="60" fillId="0" borderId="10" xfId="0" applyFont="1" applyBorder="1" applyAlignment="1" applyProtection="1">
      <alignment horizontal="center" vertical="center" wrapText="1"/>
      <protection hidden="1"/>
    </xf>
    <xf numFmtId="0" fontId="28" fillId="36" borderId="34" xfId="0" applyFont="1" applyFill="1" applyBorder="1" applyAlignment="1" applyProtection="1">
      <alignment horizontal="left" vertical="top" wrapText="1"/>
      <protection locked="0" hidden="1"/>
    </xf>
    <xf numFmtId="0" fontId="28" fillId="34" borderId="35" xfId="0" applyFont="1" applyFill="1" applyBorder="1" applyAlignment="1" applyProtection="1">
      <alignment horizontal="left" vertical="top" wrapText="1"/>
      <protection locked="0" hidden="1"/>
    </xf>
    <xf numFmtId="0" fontId="28" fillId="34" borderId="36" xfId="0" applyFont="1" applyFill="1" applyBorder="1" applyAlignment="1" applyProtection="1">
      <alignment horizontal="left" vertical="top" wrapText="1"/>
      <protection locked="0" hidden="1"/>
    </xf>
    <xf numFmtId="0" fontId="28" fillId="34" borderId="37" xfId="0" applyFont="1" applyFill="1" applyBorder="1" applyAlignment="1" applyProtection="1">
      <alignment horizontal="left" vertical="top" wrapText="1"/>
      <protection locked="0" hidden="1"/>
    </xf>
    <xf numFmtId="0" fontId="28" fillId="34" borderId="0" xfId="0" applyFont="1" applyFill="1" applyAlignment="1" applyProtection="1">
      <alignment horizontal="left" vertical="top" wrapText="1"/>
      <protection locked="0" hidden="1"/>
    </xf>
    <xf numFmtId="0" fontId="28" fillId="34" borderId="38" xfId="0" applyFont="1" applyFill="1" applyBorder="1" applyAlignment="1" applyProtection="1">
      <alignment horizontal="left" vertical="top" wrapText="1"/>
      <protection locked="0" hidden="1"/>
    </xf>
    <xf numFmtId="0" fontId="28" fillId="34" borderId="39" xfId="0" applyFont="1" applyFill="1" applyBorder="1" applyAlignment="1" applyProtection="1">
      <alignment horizontal="left" vertical="top" wrapText="1"/>
      <protection locked="0" hidden="1"/>
    </xf>
    <xf numFmtId="0" fontId="28" fillId="34" borderId="40" xfId="0" applyFont="1" applyFill="1" applyBorder="1" applyAlignment="1" applyProtection="1">
      <alignment horizontal="left" vertical="top" wrapText="1"/>
      <protection locked="0" hidden="1"/>
    </xf>
    <xf numFmtId="0" fontId="28" fillId="34" borderId="41" xfId="0" applyFont="1" applyFill="1" applyBorder="1" applyAlignment="1" applyProtection="1">
      <alignment horizontal="left" vertical="top" wrapText="1"/>
      <protection locked="0" hidden="1"/>
    </xf>
    <xf numFmtId="0" fontId="34" fillId="0" borderId="122" xfId="0" applyFont="1" applyBorder="1" applyAlignment="1" applyProtection="1">
      <alignment horizontal="center" vertical="center" wrapText="1"/>
      <protection hidden="1"/>
    </xf>
    <xf numFmtId="0" fontId="34" fillId="0" borderId="124" xfId="0" applyFont="1" applyBorder="1" applyAlignment="1" applyProtection="1">
      <alignment horizontal="center" vertical="center" wrapText="1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83" fillId="0" borderId="40" xfId="0" applyFont="1" applyBorder="1" applyAlignment="1" applyProtection="1">
      <alignment horizontal="center" vertical="center" wrapText="1"/>
      <protection hidden="1"/>
    </xf>
    <xf numFmtId="0" fontId="28" fillId="36" borderId="34" xfId="0" applyFont="1" applyFill="1" applyBorder="1" applyAlignment="1" applyProtection="1">
      <alignment horizontal="left" vertical="top" wrapText="1"/>
      <protection locked="0"/>
    </xf>
    <xf numFmtId="0" fontId="28" fillId="34" borderId="35" xfId="0" applyFont="1" applyFill="1" applyBorder="1" applyAlignment="1" applyProtection="1">
      <alignment horizontal="left" vertical="top" wrapText="1"/>
      <protection locked="0"/>
    </xf>
    <xf numFmtId="0" fontId="28" fillId="34" borderId="36" xfId="0" applyFont="1" applyFill="1" applyBorder="1" applyAlignment="1" applyProtection="1">
      <alignment horizontal="left" vertical="top" wrapText="1"/>
      <protection locked="0"/>
    </xf>
    <xf numFmtId="0" fontId="28" fillId="34" borderId="37" xfId="0" applyFont="1" applyFill="1" applyBorder="1" applyAlignment="1" applyProtection="1">
      <alignment horizontal="left" vertical="top" wrapText="1"/>
      <protection locked="0"/>
    </xf>
    <xf numFmtId="0" fontId="28" fillId="34" borderId="0" xfId="0" applyFont="1" applyFill="1" applyAlignment="1" applyProtection="1">
      <alignment horizontal="left" vertical="top" wrapText="1"/>
      <protection locked="0"/>
    </xf>
    <xf numFmtId="0" fontId="28" fillId="34" borderId="38" xfId="0" applyFont="1" applyFill="1" applyBorder="1" applyAlignment="1" applyProtection="1">
      <alignment horizontal="left" vertical="top" wrapText="1"/>
      <protection locked="0"/>
    </xf>
    <xf numFmtId="0" fontId="28" fillId="34" borderId="39" xfId="0" applyFont="1" applyFill="1" applyBorder="1" applyAlignment="1" applyProtection="1">
      <alignment horizontal="left" vertical="top" wrapText="1"/>
      <protection locked="0"/>
    </xf>
    <xf numFmtId="0" fontId="28" fillId="34" borderId="40" xfId="0" applyFont="1" applyFill="1" applyBorder="1" applyAlignment="1" applyProtection="1">
      <alignment horizontal="left" vertical="top" wrapText="1"/>
      <protection locked="0"/>
    </xf>
    <xf numFmtId="0" fontId="28" fillId="34" borderId="41" xfId="0" applyFont="1" applyFill="1" applyBorder="1" applyAlignment="1" applyProtection="1">
      <alignment horizontal="left" vertical="top" wrapText="1"/>
      <protection locked="0"/>
    </xf>
    <xf numFmtId="0" fontId="34" fillId="0" borderId="6" xfId="0" applyFont="1" applyBorder="1" applyAlignment="1">
      <alignment horizontal="left" vertical="center" wrapText="1"/>
    </xf>
    <xf numFmtId="0" fontId="34" fillId="0" borderId="27" xfId="0" applyFont="1" applyBorder="1" applyAlignment="1">
      <alignment horizontal="left" vertical="center" wrapText="1"/>
    </xf>
    <xf numFmtId="0" fontId="34" fillId="0" borderId="15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134" xfId="0" applyFont="1" applyBorder="1" applyAlignment="1">
      <alignment horizontal="center" vertical="center" wrapText="1"/>
    </xf>
    <xf numFmtId="3" fontId="49" fillId="0" borderId="61" xfId="0" applyNumberFormat="1" applyFont="1" applyBorder="1" applyAlignment="1" applyProtection="1">
      <alignment horizontal="center" vertical="center" shrinkToFit="1"/>
      <protection hidden="1"/>
    </xf>
    <xf numFmtId="0" fontId="81" fillId="0" borderId="0" xfId="0" applyFont="1" applyAlignment="1" applyProtection="1">
      <alignment horizontal="center" vertical="center" wrapText="1"/>
      <protection hidden="1"/>
    </xf>
    <xf numFmtId="0" fontId="46" fillId="0" borderId="6" xfId="0" applyFont="1" applyBorder="1" applyAlignment="1" applyProtection="1">
      <alignment horizontal="left" vertical="top" wrapText="1" indent="1"/>
      <protection hidden="1"/>
    </xf>
    <xf numFmtId="0" fontId="46" fillId="0" borderId="0" xfId="0" applyFont="1" applyAlignment="1" applyProtection="1">
      <alignment horizontal="left" vertical="top" wrapText="1" indent="1"/>
      <protection hidden="1"/>
    </xf>
    <xf numFmtId="0" fontId="69" fillId="0" borderId="0" xfId="0" applyFont="1" applyAlignment="1" applyProtection="1">
      <alignment horizontal="left" vertical="top" wrapText="1"/>
      <protection hidden="1"/>
    </xf>
    <xf numFmtId="0" fontId="28" fillId="36" borderId="35" xfId="0" applyFont="1" applyFill="1" applyBorder="1" applyAlignment="1" applyProtection="1">
      <alignment horizontal="left" vertical="top" wrapText="1"/>
      <protection locked="0"/>
    </xf>
    <xf numFmtId="0" fontId="109" fillId="0" borderId="0" xfId="0" applyFont="1" applyAlignment="1" applyProtection="1">
      <alignment horizontal="left" vertical="top" wrapText="1" indent="1"/>
      <protection hidden="1"/>
    </xf>
    <xf numFmtId="0" fontId="61" fillId="0" borderId="6" xfId="0" applyFont="1" applyBorder="1" applyAlignment="1" applyProtection="1">
      <alignment horizontal="center" vertical="center" wrapText="1"/>
      <protection hidden="1"/>
    </xf>
    <xf numFmtId="0" fontId="61" fillId="0" borderId="40" xfId="0" applyFont="1" applyBorder="1" applyAlignment="1" applyProtection="1">
      <alignment horizontal="center" vertical="center" wrapText="1"/>
      <protection hidden="1"/>
    </xf>
    <xf numFmtId="0" fontId="61" fillId="0" borderId="37" xfId="0" applyFont="1" applyBorder="1" applyAlignment="1" applyProtection="1">
      <alignment horizontal="left" vertical="center" wrapText="1" indent="1"/>
      <protection hidden="1"/>
    </xf>
    <xf numFmtId="0" fontId="33" fillId="0" borderId="0" xfId="0" applyFont="1" applyAlignment="1" applyProtection="1">
      <alignment horizontal="left" vertical="top" wrapText="1"/>
      <protection hidden="1"/>
    </xf>
    <xf numFmtId="0" fontId="49" fillId="0" borderId="0" xfId="0" applyFont="1" applyAlignment="1" applyProtection="1">
      <alignment horizontal="left" vertical="top" wrapText="1"/>
      <protection hidden="1"/>
    </xf>
    <xf numFmtId="0" fontId="52" fillId="0" borderId="0" xfId="0" applyFont="1" applyAlignment="1" applyProtection="1">
      <alignment horizontal="left" vertical="center" wrapText="1"/>
      <protection hidden="1"/>
    </xf>
    <xf numFmtId="0" fontId="52" fillId="36" borderId="34" xfId="0" applyFont="1" applyFill="1" applyBorder="1" applyAlignment="1" applyProtection="1">
      <alignment horizontal="left" vertical="top" wrapText="1"/>
      <protection locked="0"/>
    </xf>
    <xf numFmtId="0" fontId="52" fillId="34" borderId="36" xfId="0" applyFont="1" applyFill="1" applyBorder="1" applyAlignment="1" applyProtection="1">
      <alignment horizontal="left" vertical="top" wrapText="1"/>
      <protection locked="0"/>
    </xf>
    <xf numFmtId="0" fontId="52" fillId="34" borderId="37" xfId="0" applyFont="1" applyFill="1" applyBorder="1" applyAlignment="1" applyProtection="1">
      <alignment horizontal="left" vertical="top" wrapText="1"/>
      <protection locked="0"/>
    </xf>
    <xf numFmtId="0" fontId="52" fillId="34" borderId="38" xfId="0" applyFont="1" applyFill="1" applyBorder="1" applyAlignment="1" applyProtection="1">
      <alignment horizontal="left" vertical="top" wrapText="1"/>
      <protection locked="0"/>
    </xf>
    <xf numFmtId="0" fontId="52" fillId="34" borderId="39" xfId="0" applyFont="1" applyFill="1" applyBorder="1" applyAlignment="1" applyProtection="1">
      <alignment horizontal="left" vertical="top" wrapText="1"/>
      <protection locked="0"/>
    </xf>
    <xf numFmtId="0" fontId="52" fillId="34" borderId="41" xfId="0" applyFont="1" applyFill="1" applyBorder="1" applyAlignment="1" applyProtection="1">
      <alignment horizontal="left" vertical="top" wrapText="1"/>
      <protection locked="0"/>
    </xf>
    <xf numFmtId="0" fontId="52" fillId="34" borderId="35" xfId="0" applyFont="1" applyFill="1" applyBorder="1" applyAlignment="1" applyProtection="1">
      <alignment horizontal="left" vertical="top" wrapText="1"/>
      <protection locked="0"/>
    </xf>
    <xf numFmtId="0" fontId="52" fillId="34" borderId="0" xfId="0" applyFont="1" applyFill="1" applyAlignment="1" applyProtection="1">
      <alignment horizontal="left" vertical="top" wrapText="1"/>
      <protection locked="0"/>
    </xf>
    <xf numFmtId="0" fontId="52" fillId="34" borderId="40" xfId="0" applyFont="1" applyFill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/>
      <protection hidden="1"/>
    </xf>
    <xf numFmtId="0" fontId="34" fillId="0" borderId="20" xfId="0" applyFont="1" applyBorder="1" applyAlignment="1" applyProtection="1">
      <alignment vertical="center"/>
      <protection hidden="1"/>
    </xf>
    <xf numFmtId="0" fontId="56" fillId="0" borderId="32" xfId="0" applyFont="1" applyBorder="1" applyAlignment="1" applyProtection="1">
      <alignment horizontal="center" vertical="center" wrapText="1"/>
      <protection hidden="1"/>
    </xf>
    <xf numFmtId="3" fontId="67" fillId="0" borderId="0" xfId="0" applyNumberFormat="1" applyFont="1" applyAlignment="1" applyProtection="1">
      <alignment horizontal="left" vertical="center" wrapText="1" shrinkToFit="1"/>
      <protection hidden="1"/>
    </xf>
    <xf numFmtId="0" fontId="36" fillId="0" borderId="221" xfId="0" applyFont="1" applyBorder="1" applyAlignment="1" applyProtection="1">
      <alignment horizontal="center" vertical="center"/>
      <protection hidden="1"/>
    </xf>
    <xf numFmtId="0" fontId="36" fillId="0" borderId="222" xfId="0" applyFont="1" applyBorder="1" applyAlignment="1" applyProtection="1">
      <alignment horizontal="center" vertical="center"/>
      <protection hidden="1"/>
    </xf>
    <xf numFmtId="0" fontId="36" fillId="0" borderId="223" xfId="0" applyFont="1" applyBorder="1" applyAlignment="1" applyProtection="1">
      <alignment horizontal="center" vertical="center"/>
      <protection hidden="1"/>
    </xf>
    <xf numFmtId="0" fontId="36" fillId="0" borderId="224" xfId="0" applyFont="1" applyBorder="1" applyAlignment="1" applyProtection="1">
      <alignment horizontal="center" vertical="center"/>
      <protection hidden="1"/>
    </xf>
    <xf numFmtId="0" fontId="36" fillId="0" borderId="225" xfId="0" applyFont="1" applyBorder="1" applyAlignment="1" applyProtection="1">
      <alignment horizontal="center" vertical="center"/>
      <protection hidden="1"/>
    </xf>
    <xf numFmtId="0" fontId="52" fillId="34" borderId="35" xfId="0" applyFont="1" applyFill="1" applyBorder="1" applyAlignment="1" applyProtection="1">
      <alignment vertical="top" wrapText="1"/>
      <protection locked="0"/>
    </xf>
    <xf numFmtId="0" fontId="52" fillId="34" borderId="36" xfId="0" applyFont="1" applyFill="1" applyBorder="1" applyAlignment="1" applyProtection="1">
      <alignment vertical="top" wrapText="1"/>
      <protection locked="0"/>
    </xf>
    <xf numFmtId="0" fontId="52" fillId="34" borderId="0" xfId="0" applyFont="1" applyFill="1" applyAlignment="1" applyProtection="1">
      <alignment vertical="top" wrapText="1"/>
      <protection locked="0"/>
    </xf>
    <xf numFmtId="0" fontId="52" fillId="34" borderId="38" xfId="0" applyFont="1" applyFill="1" applyBorder="1" applyAlignment="1" applyProtection="1">
      <alignment vertical="top" wrapText="1"/>
      <protection locked="0"/>
    </xf>
    <xf numFmtId="0" fontId="52" fillId="34" borderId="39" xfId="0" applyFont="1" applyFill="1" applyBorder="1" applyAlignment="1" applyProtection="1">
      <alignment vertical="top" wrapText="1"/>
      <protection locked="0"/>
    </xf>
    <xf numFmtId="0" fontId="52" fillId="34" borderId="40" xfId="0" applyFont="1" applyFill="1" applyBorder="1" applyAlignment="1" applyProtection="1">
      <alignment vertical="top" wrapText="1"/>
      <protection locked="0"/>
    </xf>
    <xf numFmtId="0" fontId="52" fillId="34" borderId="41" xfId="0" applyFont="1" applyFill="1" applyBorder="1" applyAlignment="1" applyProtection="1">
      <alignment vertical="top" wrapText="1"/>
      <protection locked="0"/>
    </xf>
    <xf numFmtId="0" fontId="28" fillId="0" borderId="27" xfId="0" applyFont="1" applyBorder="1" applyAlignment="1" applyProtection="1">
      <alignment horizontal="center" vertical="center"/>
      <protection hidden="1"/>
    </xf>
    <xf numFmtId="0" fontId="104" fillId="0" borderId="79" xfId="0" applyFont="1" applyBorder="1" applyAlignment="1" applyProtection="1">
      <alignment horizontal="left" vertical="center" wrapText="1" indent="1"/>
      <protection hidden="1"/>
    </xf>
    <xf numFmtId="0" fontId="104" fillId="0" borderId="83" xfId="0" applyFont="1" applyBorder="1" applyAlignment="1" applyProtection="1">
      <alignment horizontal="left" vertical="center" wrapText="1" indent="1"/>
      <protection hidden="1"/>
    </xf>
    <xf numFmtId="0" fontId="104" fillId="0" borderId="169" xfId="0" applyFont="1" applyBorder="1" applyAlignment="1" applyProtection="1">
      <alignment horizontal="left" vertical="center" wrapText="1" indent="1"/>
      <protection hidden="1"/>
    </xf>
    <xf numFmtId="0" fontId="53" fillId="0" borderId="25" xfId="0" applyFont="1" applyBorder="1" applyAlignment="1" applyProtection="1">
      <alignment vertical="center"/>
      <protection hidden="1"/>
    </xf>
    <xf numFmtId="0" fontId="45" fillId="0" borderId="27" xfId="0" applyFont="1" applyBorder="1" applyAlignment="1" applyProtection="1">
      <alignment vertical="center"/>
      <protection hidden="1"/>
    </xf>
  </cellXfs>
  <cellStyles count="46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9" builtinId="26" customBuiltin="1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1" xfId="5" builtinId="16" customBuiltin="1"/>
    <cellStyle name="Encabezado 4" xfId="8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2" builtinId="20" customBuiltin="1"/>
    <cellStyle name="Hipervínculo" xfId="1" builtinId="8"/>
    <cellStyle name="Incorrecto" xfId="10" builtinId="27" customBuiltin="1"/>
    <cellStyle name="Neutral" xfId="11" builtinId="28" customBuiltin="1"/>
    <cellStyle name="Normal" xfId="0" builtinId="0"/>
    <cellStyle name="Normal 2" xfId="44" xr:uid="{FE9BC1C5-DE2C-430B-A505-522D9EB38E29}"/>
    <cellStyle name="Normal 3" xfId="45" xr:uid="{B6F002F1-699E-48CF-86A2-C26B7336EF63}"/>
    <cellStyle name="Notas" xfId="17" builtinId="10" customBuiltin="1"/>
    <cellStyle name="Salida" xfId="13" builtinId="21" customBuiltin="1"/>
    <cellStyle name="Texto de advertencia" xfId="2" builtinId="11" customBuiltin="1"/>
    <cellStyle name="Texto explicativo" xfId="3" builtinId="53" customBuiltin="1"/>
    <cellStyle name="Título" xfId="4" builtinId="15" customBuiltin="1"/>
    <cellStyle name="Título 2" xfId="6" builtinId="17" customBuiltin="1"/>
    <cellStyle name="Título 3" xfId="7" builtinId="18" customBuiltin="1"/>
    <cellStyle name="Título 4" xfId="43" xr:uid="{00000000-0005-0000-0000-00002A000000}"/>
    <cellStyle name="Total" xfId="18" builtinId="25" customBuiltin="1"/>
  </cellStyles>
  <dxfs count="127"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auto="1"/>
      </font>
    </dxf>
    <dxf>
      <font>
        <color auto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/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</border>
    </dxf>
    <dxf>
      <font>
        <color rgb="FFFFFFCC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</dxfs>
  <tableStyles count="1" defaultTableStyle="TableStyleMedium9" defaultPivotStyle="PivotStyleLight16">
    <tableStyle name="Invisible" pivot="0" table="0" count="0" xr9:uid="{3CD6301A-131F-4116-A06D-4C7483B6731F}"/>
  </tableStyles>
  <colors>
    <mruColors>
      <color rgb="FFFFFF99"/>
      <color rgb="FF0060A8"/>
      <color rgb="FF3366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microsoft.com/office/2017/06/relationships/rdRichValue" Target="richData/rdrichvalue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Relationship Id="rId30" Type="http://schemas.microsoft.com/office/2017/06/relationships/rdRichValueTypes" Target="richData/rdRichValueTyp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2026%20DEBV\Censo%20Escolar\Inicial\2026\FORMULARIOS\IPEC_2026--CE-Inf.Inicial.xlsx" TargetMode="External"/><Relationship Id="rId1" Type="http://schemas.openxmlformats.org/officeDocument/2006/relationships/externalLinkPath" Target="IPEC_2026--CE-Inf.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ubicacion"/>
      <sheetName val="IPEC"/>
      <sheetName val="Datos del Servicio"/>
      <sheetName val="CUADRO 1"/>
      <sheetName val="CUADRO 2"/>
      <sheetName val="CUADRO 3"/>
      <sheetName val="CUADRO 4"/>
      <sheetName val="CUADRO 5.1"/>
      <sheetName val="CUADRO 5.2"/>
      <sheetName val="CUADRO 6"/>
      <sheetName val="CUADRO 7"/>
      <sheetName val="CUADRO 8"/>
      <sheetName val="CUADRO 9"/>
      <sheetName val="CUADRO 10"/>
      <sheetName val="CUADRO 11"/>
      <sheetName val="CUADRO 12"/>
    </sheetNames>
    <sheetDataSet>
      <sheetData sheetId="0">
        <row r="2">
          <cell r="D2" t="str">
            <v>SAN JOSE / SAN JOSE / CARMEN</v>
          </cell>
          <cell r="E2">
            <v>10101</v>
          </cell>
        </row>
        <row r="3">
          <cell r="D3" t="str">
            <v>SAN JOSE / SAN JOSE / MERCED</v>
          </cell>
          <cell r="E3">
            <v>10102</v>
          </cell>
        </row>
        <row r="4">
          <cell r="D4" t="str">
            <v>SAN JOSE / SAN JOSE / HOSPITAL</v>
          </cell>
          <cell r="E4">
            <v>10103</v>
          </cell>
        </row>
        <row r="5">
          <cell r="D5" t="str">
            <v>SAN JOSE / SAN JOSE / CATEDRAL</v>
          </cell>
          <cell r="E5">
            <v>10104</v>
          </cell>
        </row>
        <row r="6">
          <cell r="D6" t="str">
            <v>SAN JOSE / SAN JOSE / ZAPOTE</v>
          </cell>
          <cell r="E6">
            <v>10105</v>
          </cell>
        </row>
        <row r="7">
          <cell r="D7" t="str">
            <v>SAN JOSE / SAN JOSE / SAN FRANCISCO DE DOS RIOS</v>
          </cell>
          <cell r="E7">
            <v>10106</v>
          </cell>
        </row>
        <row r="8">
          <cell r="D8" t="str">
            <v>SAN JOSE / SAN JOSE / URUCA</v>
          </cell>
          <cell r="E8">
            <v>10107</v>
          </cell>
        </row>
        <row r="9">
          <cell r="D9" t="str">
            <v>SAN JOSE / SAN JOSE / MATA REDONDA</v>
          </cell>
          <cell r="E9">
            <v>10108</v>
          </cell>
        </row>
        <row r="10">
          <cell r="D10" t="str">
            <v>SAN JOSE / SAN JOSE / PAVAS</v>
          </cell>
          <cell r="E10">
            <v>10109</v>
          </cell>
        </row>
        <row r="11">
          <cell r="D11" t="str">
            <v>SAN JOSE / SAN JOSE / HATILLO</v>
          </cell>
          <cell r="E11">
            <v>10110</v>
          </cell>
        </row>
        <row r="12">
          <cell r="D12" t="str">
            <v>SAN JOSE / SAN JOSE / SAN SEBASTIAN</v>
          </cell>
          <cell r="E12">
            <v>10111</v>
          </cell>
        </row>
        <row r="13">
          <cell r="D13" t="str">
            <v>SAN JOSE / ESCAZU / ESCAZU</v>
          </cell>
          <cell r="E13">
            <v>10201</v>
          </cell>
        </row>
        <row r="14">
          <cell r="D14" t="str">
            <v>SAN JOSE / ESCAZU / SAN ANTONIO</v>
          </cell>
          <cell r="E14">
            <v>10202</v>
          </cell>
        </row>
        <row r="15">
          <cell r="D15" t="str">
            <v>SAN JOSE / ESCAZU / SAN RAFAEL</v>
          </cell>
          <cell r="E15">
            <v>10203</v>
          </cell>
        </row>
        <row r="16">
          <cell r="D16" t="str">
            <v>SAN JOSE / DESAMPARADOS / DESAMPARADOS</v>
          </cell>
          <cell r="E16">
            <v>10301</v>
          </cell>
        </row>
        <row r="17">
          <cell r="D17" t="str">
            <v>SAN JOSE / DESAMPARADOS / SAN MIGUEL</v>
          </cell>
          <cell r="E17">
            <v>10302</v>
          </cell>
        </row>
        <row r="18">
          <cell r="D18" t="str">
            <v>SAN JOSE / DESAMPARADOS / SAN JUAN DE DIOS</v>
          </cell>
          <cell r="E18">
            <v>10303</v>
          </cell>
        </row>
        <row r="19">
          <cell r="D19" t="str">
            <v>SAN JOSE / DESAMPARADOS / SAN RAFAEL ARRIBA</v>
          </cell>
          <cell r="E19">
            <v>10304</v>
          </cell>
        </row>
        <row r="20">
          <cell r="D20" t="str">
            <v>SAN JOSE / DESAMPARADOS / SAN ANTONIO</v>
          </cell>
          <cell r="E20">
            <v>10305</v>
          </cell>
        </row>
        <row r="21">
          <cell r="D21" t="str">
            <v>SAN JOSE / DESAMPARADOS / FRAILES</v>
          </cell>
          <cell r="E21">
            <v>10306</v>
          </cell>
        </row>
        <row r="22">
          <cell r="D22" t="str">
            <v>SAN JOSE / DESAMPARADOS / PATARRA</v>
          </cell>
          <cell r="E22">
            <v>10307</v>
          </cell>
        </row>
        <row r="23">
          <cell r="D23" t="str">
            <v>SAN JOSE / DESAMPARADOS / SAN CRISTOBAL</v>
          </cell>
          <cell r="E23">
            <v>10308</v>
          </cell>
        </row>
        <row r="24">
          <cell r="D24" t="str">
            <v>SAN JOSE / DESAMPARADOS / ROSARIO</v>
          </cell>
          <cell r="E24">
            <v>10309</v>
          </cell>
        </row>
        <row r="25">
          <cell r="D25" t="str">
            <v>SAN JOSE / DESAMPARADOS / DAMAS</v>
          </cell>
          <cell r="E25">
            <v>10310</v>
          </cell>
        </row>
        <row r="26">
          <cell r="D26" t="str">
            <v>SAN JOSE / DESAMPARADOS / SAN RAFAEL ABAJO</v>
          </cell>
          <cell r="E26">
            <v>10311</v>
          </cell>
        </row>
        <row r="27">
          <cell r="D27" t="str">
            <v>SAN JOSE / DESAMPARADOS / GRAVILIAS</v>
          </cell>
          <cell r="E27">
            <v>10312</v>
          </cell>
        </row>
        <row r="28">
          <cell r="D28" t="str">
            <v>SAN JOSE / DESAMPARADOS / LOS GUIDO</v>
          </cell>
          <cell r="E28">
            <v>10313</v>
          </cell>
        </row>
        <row r="29">
          <cell r="D29" t="str">
            <v>SAN JOSE / PURISCAL / SANTIAGO</v>
          </cell>
          <cell r="E29">
            <v>10401</v>
          </cell>
        </row>
        <row r="30">
          <cell r="D30" t="str">
            <v>SAN JOSE / PURISCAL / MERCEDES SUR</v>
          </cell>
          <cell r="E30">
            <v>10402</v>
          </cell>
        </row>
        <row r="31">
          <cell r="D31" t="str">
            <v>SAN JOSE / PURISCAL / BARBACOAS</v>
          </cell>
          <cell r="E31">
            <v>10403</v>
          </cell>
        </row>
        <row r="32">
          <cell r="D32" t="str">
            <v>SAN JOSE / PURISCAL / GRIFO ALTO</v>
          </cell>
          <cell r="E32">
            <v>10404</v>
          </cell>
        </row>
        <row r="33">
          <cell r="D33" t="str">
            <v>SAN JOSE / PURISCAL / SAN RAFAEL</v>
          </cell>
          <cell r="E33">
            <v>10405</v>
          </cell>
        </row>
        <row r="34">
          <cell r="D34" t="str">
            <v>SAN JOSE / PURISCAL / CANDELARITA</v>
          </cell>
          <cell r="E34">
            <v>10406</v>
          </cell>
        </row>
        <row r="35">
          <cell r="D35" t="str">
            <v>SAN JOSE / PURISCAL / DESAMPARADITOS</v>
          </cell>
          <cell r="E35">
            <v>10407</v>
          </cell>
        </row>
        <row r="36">
          <cell r="D36" t="str">
            <v>SAN JOSE / PURISCAL / SAN ANTONIO</v>
          </cell>
          <cell r="E36">
            <v>10408</v>
          </cell>
        </row>
        <row r="37">
          <cell r="D37" t="str">
            <v>SAN JOSE / PURISCAL / CHIRES</v>
          </cell>
          <cell r="E37">
            <v>10409</v>
          </cell>
        </row>
        <row r="38">
          <cell r="D38" t="str">
            <v>SAN JOSE / TARRAZU / SAN MARCOS</v>
          </cell>
          <cell r="E38">
            <v>10501</v>
          </cell>
        </row>
        <row r="39">
          <cell r="D39" t="str">
            <v>SAN JOSE / TARRAZU / SAN LORENZO</v>
          </cell>
          <cell r="E39">
            <v>10502</v>
          </cell>
        </row>
        <row r="40">
          <cell r="D40" t="str">
            <v>SAN JOSE / TARRAZU / SAN CARLOS</v>
          </cell>
          <cell r="E40">
            <v>10503</v>
          </cell>
        </row>
        <row r="41">
          <cell r="D41" t="str">
            <v>SAN JOSE / ASERRI / ASERRI</v>
          </cell>
          <cell r="E41">
            <v>10601</v>
          </cell>
        </row>
        <row r="42">
          <cell r="D42" t="str">
            <v>SAN JOSE / ASERRI / TARBACA</v>
          </cell>
          <cell r="E42">
            <v>10602</v>
          </cell>
        </row>
        <row r="43">
          <cell r="D43" t="str">
            <v>SAN JOSE / ASERRI / VUELTA DE JORCO</v>
          </cell>
          <cell r="E43">
            <v>10603</v>
          </cell>
        </row>
        <row r="44">
          <cell r="D44" t="str">
            <v>SAN JOSE / ASERRI / SAN GABRIEL</v>
          </cell>
          <cell r="E44">
            <v>10604</v>
          </cell>
        </row>
        <row r="45">
          <cell r="D45" t="str">
            <v>SAN JOSE / ASERRI / LEGUA</v>
          </cell>
          <cell r="E45">
            <v>10605</v>
          </cell>
        </row>
        <row r="46">
          <cell r="D46" t="str">
            <v>SAN JOSE / ASERRI / MONTERREY</v>
          </cell>
          <cell r="E46">
            <v>10606</v>
          </cell>
        </row>
        <row r="47">
          <cell r="D47" t="str">
            <v>SAN JOSE / ASERRI / SALITRILLOS</v>
          </cell>
          <cell r="E47">
            <v>10607</v>
          </cell>
        </row>
        <row r="48">
          <cell r="D48" t="str">
            <v>SAN JOSE / MORA / COLON</v>
          </cell>
          <cell r="E48">
            <v>10701</v>
          </cell>
        </row>
        <row r="49">
          <cell r="D49" t="str">
            <v>SAN JOSE / MORA / GUAYABO</v>
          </cell>
          <cell r="E49">
            <v>10702</v>
          </cell>
        </row>
        <row r="50">
          <cell r="D50" t="str">
            <v>SAN JOSE / MORA / TABARCIA</v>
          </cell>
          <cell r="E50">
            <v>10703</v>
          </cell>
        </row>
        <row r="51">
          <cell r="D51" t="str">
            <v xml:space="preserve">SAN JOSE / MORA / PIEDRAS NEGRAS </v>
          </cell>
          <cell r="E51">
            <v>10704</v>
          </cell>
        </row>
        <row r="52">
          <cell r="D52" t="str">
            <v>SAN JOSE / MORA / PICAGRES</v>
          </cell>
          <cell r="E52">
            <v>10705</v>
          </cell>
        </row>
        <row r="53">
          <cell r="D53" t="str">
            <v>SAN JOSE / MORA / JARIS</v>
          </cell>
          <cell r="E53">
            <v>10706</v>
          </cell>
        </row>
        <row r="54">
          <cell r="D54" t="str">
            <v>SAN JOSE / MORA / QUITIRRISI</v>
          </cell>
          <cell r="E54">
            <v>10707</v>
          </cell>
        </row>
        <row r="55">
          <cell r="D55" t="str">
            <v>SAN JOSE / GOICOECHEA / GUADALUPE</v>
          </cell>
          <cell r="E55">
            <v>10801</v>
          </cell>
        </row>
        <row r="56">
          <cell r="D56" t="str">
            <v xml:space="preserve">SAN JOSE / GOICOECHEA / SAN FRANCISCO </v>
          </cell>
          <cell r="E56">
            <v>10802</v>
          </cell>
        </row>
        <row r="57">
          <cell r="D57" t="str">
            <v>SAN JOSE / GOICOECHEA / CALLE BLANCOS</v>
          </cell>
          <cell r="E57">
            <v>10803</v>
          </cell>
        </row>
        <row r="58">
          <cell r="D58" t="str">
            <v>SAN JOSE / GOICOECHEA / MATA DE PLATANO</v>
          </cell>
          <cell r="E58">
            <v>10804</v>
          </cell>
        </row>
        <row r="59">
          <cell r="D59" t="str">
            <v>SAN JOSE / GOICOECHEA / IPIS</v>
          </cell>
          <cell r="E59">
            <v>10805</v>
          </cell>
        </row>
        <row r="60">
          <cell r="D60" t="str">
            <v>SAN JOSE / GOICOECHEA / RANCHO REDONDO</v>
          </cell>
          <cell r="E60">
            <v>10806</v>
          </cell>
        </row>
        <row r="61">
          <cell r="D61" t="str">
            <v>SAN JOSE / GOICOECHEA / PURRAL</v>
          </cell>
          <cell r="E61">
            <v>10807</v>
          </cell>
        </row>
        <row r="62">
          <cell r="D62" t="str">
            <v>SAN JOSE / SANTA ANA / SANTA ANA</v>
          </cell>
          <cell r="E62">
            <v>10901</v>
          </cell>
        </row>
        <row r="63">
          <cell r="D63" t="str">
            <v>SAN JOSE / SANTA ANA / SALITRAL</v>
          </cell>
          <cell r="E63">
            <v>10902</v>
          </cell>
        </row>
        <row r="64">
          <cell r="D64" t="str">
            <v>SAN JOSE / SANTA ANA / POZOS</v>
          </cell>
          <cell r="E64">
            <v>10903</v>
          </cell>
        </row>
        <row r="65">
          <cell r="D65" t="str">
            <v>SAN JOSE / SANTA ANA / URUCA</v>
          </cell>
          <cell r="E65">
            <v>10904</v>
          </cell>
        </row>
        <row r="66">
          <cell r="D66" t="str">
            <v>SAN JOSE / SANTA ANA / PIEDADES</v>
          </cell>
          <cell r="E66">
            <v>10905</v>
          </cell>
        </row>
        <row r="67">
          <cell r="D67" t="str">
            <v>SAN JOSE / SANTA ANA / BRASIL</v>
          </cell>
          <cell r="E67">
            <v>10906</v>
          </cell>
        </row>
        <row r="68">
          <cell r="D68" t="str">
            <v>SAN JOSE / ALAJUELITA / ALAJUELITA</v>
          </cell>
          <cell r="E68">
            <v>11001</v>
          </cell>
        </row>
        <row r="69">
          <cell r="D69" t="str">
            <v>SAN JOSE / ALAJUELITA / SAN JOSECITO</v>
          </cell>
          <cell r="E69">
            <v>11002</v>
          </cell>
        </row>
        <row r="70">
          <cell r="D70" t="str">
            <v>SAN JOSE / ALAJUELITA / SAN ANTONIO</v>
          </cell>
          <cell r="E70">
            <v>11003</v>
          </cell>
        </row>
        <row r="71">
          <cell r="D71" t="str">
            <v>SAN JOSE / ALAJUELITA / CONCEPCION</v>
          </cell>
          <cell r="E71">
            <v>11004</v>
          </cell>
        </row>
        <row r="72">
          <cell r="D72" t="str">
            <v>SAN JOSE / ALAJUELITA / SAN FELIPE</v>
          </cell>
          <cell r="E72">
            <v>11005</v>
          </cell>
        </row>
        <row r="73">
          <cell r="D73" t="str">
            <v>SAN JOSE / VASQUEZ DE CORONADO / SAN ISIDRO</v>
          </cell>
          <cell r="E73">
            <v>11101</v>
          </cell>
        </row>
        <row r="74">
          <cell r="D74" t="str">
            <v>SAN JOSE / VASQUEZ DE CORONADO / SAN RAFAEL</v>
          </cell>
          <cell r="E74">
            <v>11102</v>
          </cell>
        </row>
        <row r="75">
          <cell r="D75" t="str">
            <v>SAN JOSE / VASQUEZ DE CORONADO / DULCE NOMBRE DE JESUS</v>
          </cell>
          <cell r="E75">
            <v>11103</v>
          </cell>
        </row>
        <row r="76">
          <cell r="D76" t="str">
            <v>SAN JOSE / VASQUEZ DE CORONADO / PATALILLO</v>
          </cell>
          <cell r="E76">
            <v>11104</v>
          </cell>
        </row>
        <row r="77">
          <cell r="D77" t="str">
            <v>SAN JOSE / VASQUEZ DE CORONADO / CASCAJAL</v>
          </cell>
          <cell r="E77">
            <v>11105</v>
          </cell>
        </row>
        <row r="78">
          <cell r="D78" t="str">
            <v>SAN JOSE / ACOSTA / SAN IGNACIO</v>
          </cell>
          <cell r="E78">
            <v>11201</v>
          </cell>
        </row>
        <row r="79">
          <cell r="D79" t="str">
            <v>SAN JOSE / ACOSTA / GUAITIL</v>
          </cell>
          <cell r="E79">
            <v>11202</v>
          </cell>
        </row>
        <row r="80">
          <cell r="D80" t="str">
            <v>SAN JOSE / ACOSTA / PALMICHAL</v>
          </cell>
          <cell r="E80">
            <v>11203</v>
          </cell>
        </row>
        <row r="81">
          <cell r="D81" t="str">
            <v>SAN JOSE / ACOSTA / CANGREJAL</v>
          </cell>
          <cell r="E81">
            <v>11204</v>
          </cell>
        </row>
        <row r="82">
          <cell r="D82" t="str">
            <v>SAN JOSE / ACOSTA / SABANILLAS</v>
          </cell>
          <cell r="E82">
            <v>11205</v>
          </cell>
        </row>
        <row r="83">
          <cell r="D83" t="str">
            <v xml:space="preserve">SAN JOSE / TIBAS / SAN JUAN  </v>
          </cell>
          <cell r="E83">
            <v>11301</v>
          </cell>
        </row>
        <row r="84">
          <cell r="D84" t="str">
            <v xml:space="preserve">SAN JOSE / TIBAS / CINCO ESQUINAS </v>
          </cell>
          <cell r="E84">
            <v>11302</v>
          </cell>
        </row>
        <row r="85">
          <cell r="D85" t="str">
            <v>SAN JOSE / TIBAS / ANSELMO LLORENTE</v>
          </cell>
          <cell r="E85">
            <v>11303</v>
          </cell>
        </row>
        <row r="86">
          <cell r="D86" t="str">
            <v>SAN JOSE / TIBAS / LEON XIII</v>
          </cell>
          <cell r="E86">
            <v>11304</v>
          </cell>
        </row>
        <row r="87">
          <cell r="D87" t="str">
            <v>SAN JOSE / TIBAS / COLIMA</v>
          </cell>
          <cell r="E87">
            <v>11305</v>
          </cell>
        </row>
        <row r="88">
          <cell r="D88" t="str">
            <v>SAN JOSE / MORAVIA / SAN VICENTE</v>
          </cell>
          <cell r="E88">
            <v>11401</v>
          </cell>
        </row>
        <row r="89">
          <cell r="D89" t="str">
            <v>SAN JOSE / MORAVIA / SAN JERONIMO</v>
          </cell>
          <cell r="E89">
            <v>11402</v>
          </cell>
        </row>
        <row r="90">
          <cell r="D90" t="str">
            <v>SAN JOSE / MORAVIA / TRINIDAD</v>
          </cell>
          <cell r="E90">
            <v>11403</v>
          </cell>
        </row>
        <row r="91">
          <cell r="D91" t="str">
            <v>SAN JOSE / MONTES DE OCA / SAN PEDRO</v>
          </cell>
          <cell r="E91">
            <v>11501</v>
          </cell>
        </row>
        <row r="92">
          <cell r="D92" t="str">
            <v>SAN JOSE / MONTES DE OCA / SABANILLA</v>
          </cell>
          <cell r="E92">
            <v>11502</v>
          </cell>
        </row>
        <row r="93">
          <cell r="D93" t="str">
            <v>SAN JOSE / MONTES DE OCA / MERCEDES</v>
          </cell>
          <cell r="E93">
            <v>11503</v>
          </cell>
        </row>
        <row r="94">
          <cell r="D94" t="str">
            <v>SAN JOSE / MONTES DE OCA / SAN RAFAEL</v>
          </cell>
          <cell r="E94">
            <v>11504</v>
          </cell>
        </row>
        <row r="95">
          <cell r="D95" t="str">
            <v>SAN JOSE / TURRUBARES / SAN PABLO</v>
          </cell>
          <cell r="E95">
            <v>11601</v>
          </cell>
        </row>
        <row r="96">
          <cell r="D96" t="str">
            <v>SAN JOSE / TURRUBARES / SAN PEDRO</v>
          </cell>
          <cell r="E96">
            <v>11602</v>
          </cell>
        </row>
        <row r="97">
          <cell r="D97" t="str">
            <v>SAN JOSE / TURRUBARES / SAN JUAN DE MATA</v>
          </cell>
          <cell r="E97">
            <v>11603</v>
          </cell>
        </row>
        <row r="98">
          <cell r="D98" t="str">
            <v>SAN JOSE / TURRUBARES / SAN LUIS</v>
          </cell>
          <cell r="E98">
            <v>11604</v>
          </cell>
        </row>
        <row r="99">
          <cell r="D99" t="str">
            <v>SAN JOSE / TURRUBARES / CARARA</v>
          </cell>
          <cell r="E99">
            <v>11605</v>
          </cell>
        </row>
        <row r="100">
          <cell r="D100" t="str">
            <v>SAN JOSE / DOTA / SANTA MARIA</v>
          </cell>
          <cell r="E100">
            <v>11701</v>
          </cell>
        </row>
        <row r="101">
          <cell r="D101" t="str">
            <v>SAN JOSE / DOTA / JARDIN</v>
          </cell>
          <cell r="E101">
            <v>11702</v>
          </cell>
        </row>
        <row r="102">
          <cell r="D102" t="str">
            <v>SAN JOSE / DOTA / COPEY</v>
          </cell>
          <cell r="E102">
            <v>11703</v>
          </cell>
        </row>
        <row r="103">
          <cell r="D103" t="str">
            <v>SAN JOSE / CURRIDABAT / CURRIDABAT</v>
          </cell>
          <cell r="E103">
            <v>11801</v>
          </cell>
        </row>
        <row r="104">
          <cell r="D104" t="str">
            <v>SAN JOSE / CURRIDABAT / GRANADILLA</v>
          </cell>
          <cell r="E104">
            <v>11802</v>
          </cell>
        </row>
        <row r="105">
          <cell r="D105" t="str">
            <v>SAN JOSE / CURRIDABAT / SANCHEZ</v>
          </cell>
          <cell r="E105">
            <v>11803</v>
          </cell>
        </row>
        <row r="106">
          <cell r="D106" t="str">
            <v>SAN JOSE / CURRIDABAT / TIRRASES</v>
          </cell>
          <cell r="E106">
            <v>11804</v>
          </cell>
        </row>
        <row r="107">
          <cell r="D107" t="str">
            <v>SAN JOSE / PEREZ ZELEDON / SAN ISIDRO DEL GENERAL</v>
          </cell>
          <cell r="E107">
            <v>11901</v>
          </cell>
        </row>
        <row r="108">
          <cell r="D108" t="str">
            <v>SAN JOSE / PEREZ ZELEDON / GENERAL</v>
          </cell>
          <cell r="E108">
            <v>11902</v>
          </cell>
        </row>
        <row r="109">
          <cell r="D109" t="str">
            <v>SAN JOSE / PEREZ ZELEDON / DANIEL FLORES</v>
          </cell>
          <cell r="E109">
            <v>11903</v>
          </cell>
        </row>
        <row r="110">
          <cell r="D110" t="str">
            <v>SAN JOSE / PEREZ ZELEDON / RIVAS</v>
          </cell>
          <cell r="E110">
            <v>11904</v>
          </cell>
        </row>
        <row r="111">
          <cell r="D111" t="str">
            <v>SAN JOSE / PEREZ ZELEDON / SAN PEDRO</v>
          </cell>
          <cell r="E111">
            <v>11905</v>
          </cell>
        </row>
        <row r="112">
          <cell r="D112" t="str">
            <v>SAN JOSE / PEREZ ZELEDON / PLATANARES</v>
          </cell>
          <cell r="E112">
            <v>11906</v>
          </cell>
        </row>
        <row r="113">
          <cell r="D113" t="str">
            <v>SAN JOSE / PEREZ ZELEDON / PEJIBAYE</v>
          </cell>
          <cell r="E113">
            <v>11907</v>
          </cell>
        </row>
        <row r="114">
          <cell r="D114" t="str">
            <v>SAN JOSE / PEREZ ZELEDON / CAJON</v>
          </cell>
          <cell r="E114">
            <v>11908</v>
          </cell>
        </row>
        <row r="115">
          <cell r="D115" t="str">
            <v>SAN JOSE / PEREZ ZELEDON / BARU</v>
          </cell>
          <cell r="E115">
            <v>11909</v>
          </cell>
        </row>
        <row r="116">
          <cell r="D116" t="str">
            <v>SAN JOSE / PEREZ ZELEDON / RIO NUEVO</v>
          </cell>
          <cell r="E116">
            <v>11910</v>
          </cell>
        </row>
        <row r="117">
          <cell r="D117" t="str">
            <v>SAN JOSE / PEREZ ZELEDON / PARAMO</v>
          </cell>
          <cell r="E117">
            <v>11911</v>
          </cell>
        </row>
        <row r="118">
          <cell r="D118" t="str">
            <v>SAN JOSE / PEREZ ZELEDON / LA AMISTAD</v>
          </cell>
          <cell r="E118">
            <v>11912</v>
          </cell>
        </row>
        <row r="119">
          <cell r="D119" t="str">
            <v>SAN JOSE / LEON CORTES / SAN PABLO</v>
          </cell>
          <cell r="E119">
            <v>12001</v>
          </cell>
        </row>
        <row r="120">
          <cell r="D120" t="str">
            <v>SAN JOSE / LEON CORTES / SAN ANDRES</v>
          </cell>
          <cell r="E120">
            <v>12002</v>
          </cell>
        </row>
        <row r="121">
          <cell r="D121" t="str">
            <v>SAN JOSE / LEON CORTES / LLANO BONITO</v>
          </cell>
          <cell r="E121">
            <v>12003</v>
          </cell>
        </row>
        <row r="122">
          <cell r="D122" t="str">
            <v>SAN JOSE / LEON CORTES / SAN ISIDRO</v>
          </cell>
          <cell r="E122">
            <v>12004</v>
          </cell>
        </row>
        <row r="123">
          <cell r="D123" t="str">
            <v>SAN JOSE / LEON CORTES / SANTA CRUZ</v>
          </cell>
          <cell r="E123">
            <v>12005</v>
          </cell>
        </row>
        <row r="124">
          <cell r="D124" t="str">
            <v>SAN JOSE / LEON CORTES / SAN ANTONIO</v>
          </cell>
          <cell r="E124">
            <v>12006</v>
          </cell>
        </row>
        <row r="125">
          <cell r="D125" t="str">
            <v>ALAJUELA / ALAJUELA / ALAJUELA</v>
          </cell>
          <cell r="E125">
            <v>20101</v>
          </cell>
        </row>
        <row r="126">
          <cell r="D126" t="str">
            <v>ALAJUELA / ALAJUELA / SAN JOSE</v>
          </cell>
          <cell r="E126">
            <v>20102</v>
          </cell>
        </row>
        <row r="127">
          <cell r="D127" t="str">
            <v>ALAJUELA / ALAJUELA / CARRIZAL</v>
          </cell>
          <cell r="E127">
            <v>20103</v>
          </cell>
        </row>
        <row r="128">
          <cell r="D128" t="str">
            <v>ALAJUELA / ALAJUELA / SAN ANTONIO</v>
          </cell>
          <cell r="E128">
            <v>20104</v>
          </cell>
        </row>
        <row r="129">
          <cell r="D129" t="str">
            <v>ALAJUELA / ALAJUELA / GUACIMA</v>
          </cell>
          <cell r="E129">
            <v>20105</v>
          </cell>
        </row>
        <row r="130">
          <cell r="D130" t="str">
            <v>ALAJUELA / ALAJUELA / SAN ISIDRO</v>
          </cell>
          <cell r="E130">
            <v>20106</v>
          </cell>
        </row>
        <row r="131">
          <cell r="D131" t="str">
            <v>ALAJUELA / ALAJUELA / SABANILLA</v>
          </cell>
          <cell r="E131">
            <v>20107</v>
          </cell>
        </row>
        <row r="132">
          <cell r="D132" t="str">
            <v>ALAJUELA / ALAJUELA / SAN RAFAEL</v>
          </cell>
          <cell r="E132">
            <v>20108</v>
          </cell>
        </row>
        <row r="133">
          <cell r="D133" t="str">
            <v>ALAJUELA / ALAJUELA / RIO SEGUNDO</v>
          </cell>
          <cell r="E133">
            <v>20109</v>
          </cell>
        </row>
        <row r="134">
          <cell r="D134" t="str">
            <v>ALAJUELA / ALAJUELA / DESAMPARADOS</v>
          </cell>
          <cell r="E134">
            <v>20110</v>
          </cell>
        </row>
        <row r="135">
          <cell r="D135" t="str">
            <v>ALAJUELA / ALAJUELA / TURRUCARES</v>
          </cell>
          <cell r="E135">
            <v>20111</v>
          </cell>
        </row>
        <row r="136">
          <cell r="D136" t="str">
            <v>ALAJUELA / ALAJUELA / TAMBOR</v>
          </cell>
          <cell r="E136">
            <v>20112</v>
          </cell>
        </row>
        <row r="137">
          <cell r="D137" t="str">
            <v>ALAJUELA / ALAJUELA / GARITA</v>
          </cell>
          <cell r="E137">
            <v>20113</v>
          </cell>
        </row>
        <row r="138">
          <cell r="D138" t="str">
            <v>ALAJUELA / ALAJUELA / SARAPIQUI</v>
          </cell>
          <cell r="E138">
            <v>20114</v>
          </cell>
        </row>
        <row r="139">
          <cell r="D139" t="str">
            <v>ALAJUELA / SAN RAMON / SAN RAMON</v>
          </cell>
          <cell r="E139">
            <v>20201</v>
          </cell>
        </row>
        <row r="140">
          <cell r="D140" t="str">
            <v>ALAJUELA / SAN RAMON / SANTIAGO</v>
          </cell>
          <cell r="E140">
            <v>20202</v>
          </cell>
        </row>
        <row r="141">
          <cell r="D141" t="str">
            <v>ALAJUELA / SAN RAMON / SAN JUAN</v>
          </cell>
          <cell r="E141">
            <v>20203</v>
          </cell>
        </row>
        <row r="142">
          <cell r="D142" t="str">
            <v xml:space="preserve">ALAJUELA / SAN RAMON / PIEDADES NORTE </v>
          </cell>
          <cell r="E142">
            <v>20204</v>
          </cell>
        </row>
        <row r="143">
          <cell r="D143" t="str">
            <v>ALAJUELA / SAN RAMON / PIEDADES SUR</v>
          </cell>
          <cell r="E143">
            <v>20205</v>
          </cell>
        </row>
        <row r="144">
          <cell r="D144" t="str">
            <v>ALAJUELA / SAN RAMON / SAN RAFAEL</v>
          </cell>
          <cell r="E144">
            <v>20206</v>
          </cell>
        </row>
        <row r="145">
          <cell r="D145" t="str">
            <v>ALAJUELA / SAN RAMON / SAN ISIDRO</v>
          </cell>
          <cell r="E145">
            <v>20207</v>
          </cell>
        </row>
        <row r="146">
          <cell r="D146" t="str">
            <v>ALAJUELA / SAN RAMON / ANGELES</v>
          </cell>
          <cell r="E146">
            <v>20208</v>
          </cell>
        </row>
        <row r="147">
          <cell r="D147" t="str">
            <v>ALAJUELA / SAN RAMON / ALFARO</v>
          </cell>
          <cell r="E147">
            <v>20209</v>
          </cell>
        </row>
        <row r="148">
          <cell r="D148" t="str">
            <v>ALAJUELA / SAN RAMON / VOLIO</v>
          </cell>
          <cell r="E148">
            <v>20210</v>
          </cell>
        </row>
        <row r="149">
          <cell r="D149" t="str">
            <v>ALAJUELA / SAN RAMON / CONCEPCION</v>
          </cell>
          <cell r="E149">
            <v>20211</v>
          </cell>
        </row>
        <row r="150">
          <cell r="D150" t="str">
            <v>ALAJUELA / SAN RAMON / ZAPOTAL</v>
          </cell>
          <cell r="E150">
            <v>20212</v>
          </cell>
        </row>
        <row r="151">
          <cell r="D151" t="str">
            <v xml:space="preserve">ALAJUELA / SAN RAMON / PEÑAS BLANCAS </v>
          </cell>
          <cell r="E151">
            <v>20213</v>
          </cell>
        </row>
        <row r="152">
          <cell r="D152" t="str">
            <v>ALAJUELA / SAN RAMON / SAN LORENZO</v>
          </cell>
          <cell r="E152">
            <v>20214</v>
          </cell>
        </row>
        <row r="153">
          <cell r="D153" t="str">
            <v>ALAJUELA / GRECIA / GRECIA</v>
          </cell>
          <cell r="E153">
            <v>20301</v>
          </cell>
        </row>
        <row r="154">
          <cell r="D154" t="str">
            <v>ALAJUELA / GRECIA / SAN ISIDRO</v>
          </cell>
          <cell r="E154">
            <v>20302</v>
          </cell>
        </row>
        <row r="155">
          <cell r="D155" t="str">
            <v>ALAJUELA / GRECIA / SAN JOSE</v>
          </cell>
          <cell r="E155">
            <v>20303</v>
          </cell>
        </row>
        <row r="156">
          <cell r="D156" t="str">
            <v>ALAJUELA / GRECIA / SAN ROQUE</v>
          </cell>
          <cell r="E156">
            <v>20304</v>
          </cell>
        </row>
        <row r="157">
          <cell r="D157" t="str">
            <v>ALAJUELA / GRECIA / TACARES</v>
          </cell>
          <cell r="E157">
            <v>20305</v>
          </cell>
        </row>
        <row r="158">
          <cell r="D158" t="str">
            <v>ALAJUELA / GRECIA / PUENTE DE PIEDRA</v>
          </cell>
          <cell r="E158">
            <v>20307</v>
          </cell>
        </row>
        <row r="159">
          <cell r="D159" t="str">
            <v>ALAJUELA / GRECIA / BOLIVAR</v>
          </cell>
          <cell r="E159">
            <v>20308</v>
          </cell>
        </row>
        <row r="160">
          <cell r="D160" t="str">
            <v>ALAJUELA / SAN MATEO / SAN MATEO</v>
          </cell>
          <cell r="E160">
            <v>20401</v>
          </cell>
        </row>
        <row r="161">
          <cell r="D161" t="str">
            <v>ALAJUELA / SAN MATEO / DESMONTE</v>
          </cell>
          <cell r="E161">
            <v>20402</v>
          </cell>
        </row>
        <row r="162">
          <cell r="D162" t="str">
            <v>ALAJUELA / SAN MATEO / JESUS MARIA</v>
          </cell>
          <cell r="E162">
            <v>20403</v>
          </cell>
        </row>
        <row r="163">
          <cell r="D163" t="str">
            <v>ALAJUELA / SAN MATEO / LABRADOR</v>
          </cell>
          <cell r="E163">
            <v>20404</v>
          </cell>
        </row>
        <row r="164">
          <cell r="D164" t="str">
            <v>ALAJUELA / ATENAS / ATENAS</v>
          </cell>
          <cell r="E164">
            <v>20501</v>
          </cell>
        </row>
        <row r="165">
          <cell r="D165" t="str">
            <v>ALAJUELA / ATENAS / JESUS</v>
          </cell>
          <cell r="E165">
            <v>20502</v>
          </cell>
        </row>
        <row r="166">
          <cell r="D166" t="str">
            <v>ALAJUELA / ATENAS / MERCEDES</v>
          </cell>
          <cell r="E166">
            <v>20503</v>
          </cell>
        </row>
        <row r="167">
          <cell r="D167" t="str">
            <v>ALAJUELA / ATENAS / SAN ISIDRO</v>
          </cell>
          <cell r="E167">
            <v>20504</v>
          </cell>
        </row>
        <row r="168">
          <cell r="D168" t="str">
            <v>ALAJUELA / ATENAS / CONCEPCION</v>
          </cell>
          <cell r="E168">
            <v>20505</v>
          </cell>
        </row>
        <row r="169">
          <cell r="D169" t="str">
            <v>ALAJUELA / ATENAS / SAN JOSE</v>
          </cell>
          <cell r="E169">
            <v>20506</v>
          </cell>
        </row>
        <row r="170">
          <cell r="D170" t="str">
            <v>ALAJUELA / ATENAS / SANTA EULALIA</v>
          </cell>
          <cell r="E170">
            <v>20507</v>
          </cell>
        </row>
        <row r="171">
          <cell r="D171" t="str">
            <v>ALAJUELA / ATENAS / ESCOBAL</v>
          </cell>
          <cell r="E171">
            <v>20508</v>
          </cell>
        </row>
        <row r="172">
          <cell r="D172" t="str">
            <v>ALAJUELA / NARANJO / NARANJO</v>
          </cell>
          <cell r="E172">
            <v>20601</v>
          </cell>
        </row>
        <row r="173">
          <cell r="D173" t="str">
            <v>ALAJUELA / NARANJO / SAN MIGUEL</v>
          </cell>
          <cell r="E173">
            <v>20602</v>
          </cell>
        </row>
        <row r="174">
          <cell r="D174" t="str">
            <v>ALAJUELA / NARANJO / SAN JOSE</v>
          </cell>
          <cell r="E174">
            <v>20603</v>
          </cell>
        </row>
        <row r="175">
          <cell r="D175" t="str">
            <v>ALAJUELA / NARANJO / CIRRI SUR</v>
          </cell>
          <cell r="E175">
            <v>20604</v>
          </cell>
        </row>
        <row r="176">
          <cell r="D176" t="str">
            <v>ALAJUELA / NARANJO / SAN JERONIMO</v>
          </cell>
          <cell r="E176">
            <v>20605</v>
          </cell>
        </row>
        <row r="177">
          <cell r="D177" t="str">
            <v>ALAJUELA / NARANJO / SAN JUAN</v>
          </cell>
          <cell r="E177">
            <v>20606</v>
          </cell>
        </row>
        <row r="178">
          <cell r="D178" t="str">
            <v>ALAJUELA / NARANJO / ROSARIO</v>
          </cell>
          <cell r="E178">
            <v>20607</v>
          </cell>
        </row>
        <row r="179">
          <cell r="D179" t="str">
            <v>ALAJUELA / NARANJO / PALMITOS</v>
          </cell>
          <cell r="E179">
            <v>20608</v>
          </cell>
        </row>
        <row r="180">
          <cell r="D180" t="str">
            <v>ALAJUELA / PALMARES / PALMARES</v>
          </cell>
          <cell r="E180">
            <v>20701</v>
          </cell>
        </row>
        <row r="181">
          <cell r="D181" t="str">
            <v>ALAJUELA / PALMARES / ZARAGOZA</v>
          </cell>
          <cell r="E181">
            <v>20702</v>
          </cell>
        </row>
        <row r="182">
          <cell r="D182" t="str">
            <v>ALAJUELA / PALMARES / BUENOS AIRES</v>
          </cell>
          <cell r="E182">
            <v>20703</v>
          </cell>
        </row>
        <row r="183">
          <cell r="D183" t="str">
            <v>ALAJUELA / PALMARES / SANTIAGO</v>
          </cell>
          <cell r="E183">
            <v>20704</v>
          </cell>
        </row>
        <row r="184">
          <cell r="D184" t="str">
            <v>ALAJUELA / PALMARES / CANDELARIA</v>
          </cell>
          <cell r="E184">
            <v>20705</v>
          </cell>
        </row>
        <row r="185">
          <cell r="D185" t="str">
            <v>ALAJUELA / PALMARES / ESQUIPULAS</v>
          </cell>
          <cell r="E185">
            <v>20706</v>
          </cell>
        </row>
        <row r="186">
          <cell r="D186" t="str">
            <v>ALAJUELA / PALMARES / LA GRANJA</v>
          </cell>
          <cell r="E186">
            <v>20707</v>
          </cell>
        </row>
        <row r="187">
          <cell r="D187" t="str">
            <v>ALAJUELA / POAS / SAN PEDRO</v>
          </cell>
          <cell r="E187">
            <v>20801</v>
          </cell>
        </row>
        <row r="188">
          <cell r="D188" t="str">
            <v>ALAJUELA / POAS / SAN JUAN</v>
          </cell>
          <cell r="E188">
            <v>20802</v>
          </cell>
        </row>
        <row r="189">
          <cell r="D189" t="str">
            <v>ALAJUELA / POAS / SAN RAFAEL</v>
          </cell>
          <cell r="E189">
            <v>20803</v>
          </cell>
        </row>
        <row r="190">
          <cell r="D190" t="str">
            <v>ALAJUELA / POAS / CARRILLOS</v>
          </cell>
          <cell r="E190">
            <v>20804</v>
          </cell>
        </row>
        <row r="191">
          <cell r="D191" t="str">
            <v xml:space="preserve">ALAJUELA / POAS / SABANA REDONDA </v>
          </cell>
          <cell r="E191">
            <v>20805</v>
          </cell>
        </row>
        <row r="192">
          <cell r="D192" t="str">
            <v>ALAJUELA / OROTINA / OROTINA</v>
          </cell>
          <cell r="E192">
            <v>20901</v>
          </cell>
        </row>
        <row r="193">
          <cell r="D193" t="str">
            <v>ALAJUELA / OROTINA / EL MASTATE</v>
          </cell>
          <cell r="E193">
            <v>20902</v>
          </cell>
        </row>
        <row r="194">
          <cell r="D194" t="str">
            <v xml:space="preserve">ALAJUELA / OROTINA / HACIENDA VIEJA </v>
          </cell>
          <cell r="E194">
            <v>20903</v>
          </cell>
        </row>
        <row r="195">
          <cell r="D195" t="str">
            <v>ALAJUELA / OROTINA / COYOLAR</v>
          </cell>
          <cell r="E195">
            <v>20904</v>
          </cell>
        </row>
        <row r="196">
          <cell r="D196" t="str">
            <v>ALAJUELA / OROTINA / LA CEIBA</v>
          </cell>
          <cell r="E196">
            <v>20905</v>
          </cell>
        </row>
        <row r="197">
          <cell r="D197" t="str">
            <v>ALAJUELA / SAN CARLOS / QUESADA</v>
          </cell>
          <cell r="E197">
            <v>21001</v>
          </cell>
        </row>
        <row r="198">
          <cell r="D198" t="str">
            <v>ALAJUELA / SAN CARLOS / FLORENCIA</v>
          </cell>
          <cell r="E198">
            <v>21002</v>
          </cell>
        </row>
        <row r="199">
          <cell r="D199" t="str">
            <v>ALAJUELA / SAN CARLOS / BUENAVISTA</v>
          </cell>
          <cell r="E199">
            <v>21003</v>
          </cell>
        </row>
        <row r="200">
          <cell r="D200" t="str">
            <v xml:space="preserve">ALAJUELA / SAN CARLOS / AGUAS ZARCAS </v>
          </cell>
          <cell r="E200">
            <v>21004</v>
          </cell>
        </row>
        <row r="201">
          <cell r="D201" t="str">
            <v>ALAJUELA / SAN CARLOS / VENECIA</v>
          </cell>
          <cell r="E201">
            <v>21005</v>
          </cell>
        </row>
        <row r="202">
          <cell r="D202" t="str">
            <v>ALAJUELA / SAN CARLOS / PITAL</v>
          </cell>
          <cell r="E202">
            <v>21006</v>
          </cell>
        </row>
        <row r="203">
          <cell r="D203" t="str">
            <v>ALAJUELA / SAN CARLOS / FORTUNA</v>
          </cell>
          <cell r="E203">
            <v>21007</v>
          </cell>
        </row>
        <row r="204">
          <cell r="D204" t="str">
            <v>ALAJUELA / SAN CARLOS / LA TIGRA</v>
          </cell>
          <cell r="E204">
            <v>21008</v>
          </cell>
        </row>
        <row r="205">
          <cell r="D205" t="str">
            <v>ALAJUELA / SAN CARLOS / LA PALMERA</v>
          </cell>
          <cell r="E205">
            <v>21009</v>
          </cell>
        </row>
        <row r="206">
          <cell r="D206" t="str">
            <v>ALAJUELA / SAN CARLOS / VENADO</v>
          </cell>
          <cell r="E206">
            <v>21010</v>
          </cell>
        </row>
        <row r="207">
          <cell r="D207" t="str">
            <v>ALAJUELA / SAN CARLOS / CUTRIS</v>
          </cell>
          <cell r="E207">
            <v>21011</v>
          </cell>
        </row>
        <row r="208">
          <cell r="D208" t="str">
            <v>ALAJUELA / SAN CARLOS / MONTERREY</v>
          </cell>
          <cell r="E208">
            <v>21012</v>
          </cell>
        </row>
        <row r="209">
          <cell r="D209" t="str">
            <v>ALAJUELA / SAN CARLOS / POCOSOL</v>
          </cell>
          <cell r="E209">
            <v>21013</v>
          </cell>
        </row>
        <row r="210">
          <cell r="D210" t="str">
            <v>ALAJUELA / ZARCERO / ZARCERO</v>
          </cell>
          <cell r="E210">
            <v>21101</v>
          </cell>
        </row>
        <row r="211">
          <cell r="D211" t="str">
            <v>ALAJUELA / ZARCERO / LAGUNA</v>
          </cell>
          <cell r="E211">
            <v>21102</v>
          </cell>
        </row>
        <row r="212">
          <cell r="D212" t="str">
            <v>ALAJUELA / ZARCERO / TAPESCO</v>
          </cell>
          <cell r="E212">
            <v>21103</v>
          </cell>
        </row>
        <row r="213">
          <cell r="D213" t="str">
            <v>ALAJUELA / ZARCERO / GUADALUPE</v>
          </cell>
          <cell r="E213">
            <v>21104</v>
          </cell>
        </row>
        <row r="214">
          <cell r="D214" t="str">
            <v>ALAJUELA / ZARCERO / PALMIRA</v>
          </cell>
          <cell r="E214">
            <v>21105</v>
          </cell>
        </row>
        <row r="215">
          <cell r="D215" t="str">
            <v>ALAJUELA / ZARCERO / ZAPOTE</v>
          </cell>
          <cell r="E215">
            <v>21106</v>
          </cell>
        </row>
        <row r="216">
          <cell r="D216" t="str">
            <v>ALAJUELA / ZARCERO / BRISAS</v>
          </cell>
          <cell r="E216">
            <v>21107</v>
          </cell>
        </row>
        <row r="217">
          <cell r="D217" t="str">
            <v>ALAJUELA / SARCHI / SARCHI NORTE</v>
          </cell>
          <cell r="E217">
            <v>21201</v>
          </cell>
        </row>
        <row r="218">
          <cell r="D218" t="str">
            <v>ALAJUELA / SARCHI / SARCHI SUR</v>
          </cell>
          <cell r="E218">
            <v>21202</v>
          </cell>
        </row>
        <row r="219">
          <cell r="D219" t="str">
            <v>ALAJUELA / SARCHI / TORO AMARILLO</v>
          </cell>
          <cell r="E219">
            <v>21203</v>
          </cell>
        </row>
        <row r="220">
          <cell r="D220" t="str">
            <v>ALAJUELA / SARCHI / SAN PEDRO</v>
          </cell>
          <cell r="E220">
            <v>21204</v>
          </cell>
        </row>
        <row r="221">
          <cell r="D221" t="str">
            <v>ALAJUELA / SARCHI / RODRIGUEZ</v>
          </cell>
          <cell r="E221">
            <v>21205</v>
          </cell>
        </row>
        <row r="222">
          <cell r="D222" t="str">
            <v>ALAJUELA / UPALA / UPALA</v>
          </cell>
          <cell r="E222">
            <v>21301</v>
          </cell>
        </row>
        <row r="223">
          <cell r="D223" t="str">
            <v>ALAJUELA / UPALA / AGUAS CLARAS</v>
          </cell>
          <cell r="E223">
            <v>21302</v>
          </cell>
        </row>
        <row r="224">
          <cell r="D224" t="str">
            <v>ALAJUELA / UPALA / SAN JOSE (PIZOTE)</v>
          </cell>
          <cell r="E224">
            <v>21303</v>
          </cell>
        </row>
        <row r="225">
          <cell r="D225" t="str">
            <v>ALAJUELA / UPALA / BIJAGUA</v>
          </cell>
          <cell r="E225">
            <v>21304</v>
          </cell>
        </row>
        <row r="226">
          <cell r="D226" t="str">
            <v>ALAJUELA / UPALA / DELICIAS</v>
          </cell>
          <cell r="E226">
            <v>21305</v>
          </cell>
        </row>
        <row r="227">
          <cell r="D227" t="str">
            <v>ALAJUELA / UPALA / DOS RIOS</v>
          </cell>
          <cell r="E227">
            <v>21306</v>
          </cell>
        </row>
        <row r="228">
          <cell r="D228" t="str">
            <v>ALAJUELA / UPALA / YOLILLAL</v>
          </cell>
          <cell r="E228">
            <v>21307</v>
          </cell>
        </row>
        <row r="229">
          <cell r="D229" t="str">
            <v>ALAJUELA / UPALA / CANALETE</v>
          </cell>
          <cell r="E229">
            <v>21308</v>
          </cell>
        </row>
        <row r="230">
          <cell r="D230" t="str">
            <v>ALAJUELA / LOS CHILES / LOS CHILES</v>
          </cell>
          <cell r="E230">
            <v>21401</v>
          </cell>
        </row>
        <row r="231">
          <cell r="D231" t="str">
            <v>ALAJUELA / LOS CHILES / CAÑO NEGRO</v>
          </cell>
          <cell r="E231">
            <v>21402</v>
          </cell>
        </row>
        <row r="232">
          <cell r="D232" t="str">
            <v>ALAJUELA / LOS CHILES / EL AMPARO</v>
          </cell>
          <cell r="E232">
            <v>21403</v>
          </cell>
        </row>
        <row r="233">
          <cell r="D233" t="str">
            <v>ALAJUELA / LOS CHILES / SAN JORGE</v>
          </cell>
          <cell r="E233">
            <v>21404</v>
          </cell>
        </row>
        <row r="234">
          <cell r="D234" t="str">
            <v>ALAJUELA / GUATUSO / SAN RAFAEL</v>
          </cell>
          <cell r="E234">
            <v>21501</v>
          </cell>
        </row>
        <row r="235">
          <cell r="D235" t="str">
            <v>ALAJUELA / GUATUSO / BUENAVISTA</v>
          </cell>
          <cell r="E235">
            <v>21502</v>
          </cell>
        </row>
        <row r="236">
          <cell r="D236" t="str">
            <v>ALAJUELA / GUATUSO / COTE</v>
          </cell>
          <cell r="E236">
            <v>21503</v>
          </cell>
        </row>
        <row r="237">
          <cell r="D237" t="str">
            <v>ALAJUELA / GUATUSO / KATIRA</v>
          </cell>
          <cell r="E237">
            <v>21504</v>
          </cell>
        </row>
        <row r="238">
          <cell r="D238" t="str">
            <v>ALAJUELA / RIO CUARTO / RIO CUARTO</v>
          </cell>
          <cell r="E238">
            <v>21601</v>
          </cell>
        </row>
        <row r="239">
          <cell r="D239" t="str">
            <v>ALAJUELA / RIO CUARTO / SANTA RITA</v>
          </cell>
          <cell r="E239">
            <v>21602</v>
          </cell>
        </row>
        <row r="240">
          <cell r="D240" t="str">
            <v>ALAJUELA / RIO CUARTO / SANTA ISABEL</v>
          </cell>
          <cell r="E240">
            <v>21603</v>
          </cell>
        </row>
        <row r="241">
          <cell r="D241" t="str">
            <v>CARTAGO / CARTAGO / ORIENTAL</v>
          </cell>
          <cell r="E241">
            <v>30101</v>
          </cell>
        </row>
        <row r="242">
          <cell r="D242" t="str">
            <v>CARTAGO / CARTAGO / OCCIDENTAL</v>
          </cell>
          <cell r="E242">
            <v>30102</v>
          </cell>
        </row>
        <row r="243">
          <cell r="D243" t="str">
            <v>CARTAGO / CARTAGO / CARMEN</v>
          </cell>
          <cell r="E243">
            <v>30103</v>
          </cell>
        </row>
        <row r="244">
          <cell r="D244" t="str">
            <v>CARTAGO / CARTAGO / SAN NICOLAS</v>
          </cell>
          <cell r="E244">
            <v>30104</v>
          </cell>
        </row>
        <row r="245">
          <cell r="D245" t="str">
            <v>CARTAGO / CARTAGO / AGUACALIENTE (SAN FRANCISCO)</v>
          </cell>
          <cell r="E245">
            <v>30105</v>
          </cell>
        </row>
        <row r="246">
          <cell r="D246" t="str">
            <v>CARTAGO / CARTAGO / GUADALUPE (ARENILLA)</v>
          </cell>
          <cell r="E246">
            <v>30106</v>
          </cell>
        </row>
        <row r="247">
          <cell r="D247" t="str">
            <v>CARTAGO / CARTAGO / CORRALILLO</v>
          </cell>
          <cell r="E247">
            <v>30107</v>
          </cell>
        </row>
        <row r="248">
          <cell r="D248" t="str">
            <v>CARTAGO / CARTAGO / TIERRA BLANCA</v>
          </cell>
          <cell r="E248">
            <v>30108</v>
          </cell>
        </row>
        <row r="249">
          <cell r="D249" t="str">
            <v xml:space="preserve">CARTAGO / CARTAGO / DULCE NOMBRE  </v>
          </cell>
          <cell r="E249">
            <v>30109</v>
          </cell>
        </row>
        <row r="250">
          <cell r="D250" t="str">
            <v>CARTAGO / CARTAGO / LLANO GRANDE</v>
          </cell>
          <cell r="E250">
            <v>30110</v>
          </cell>
        </row>
        <row r="251">
          <cell r="D251" t="str">
            <v>CARTAGO / CARTAGO / QUEBRADILLA</v>
          </cell>
          <cell r="E251">
            <v>30111</v>
          </cell>
        </row>
        <row r="252">
          <cell r="D252" t="str">
            <v>CARTAGO / PARAISO / PARAISO</v>
          </cell>
          <cell r="E252">
            <v>30201</v>
          </cell>
        </row>
        <row r="253">
          <cell r="D253" t="str">
            <v>CARTAGO / PARAISO / SANTIAGO</v>
          </cell>
          <cell r="E253">
            <v>30202</v>
          </cell>
        </row>
        <row r="254">
          <cell r="D254" t="str">
            <v>CARTAGO / PARAISO / OROSI</v>
          </cell>
          <cell r="E254">
            <v>30203</v>
          </cell>
        </row>
        <row r="255">
          <cell r="D255" t="str">
            <v>CARTAGO / PARAISO / CACHI</v>
          </cell>
          <cell r="E255">
            <v>30204</v>
          </cell>
        </row>
        <row r="256">
          <cell r="D256" t="str">
            <v>CARTAGO / PARAISO / LLANOS DE SANTA LUCIA</v>
          </cell>
          <cell r="E256">
            <v>30205</v>
          </cell>
        </row>
        <row r="257">
          <cell r="D257" t="str">
            <v>CARTAGO / PARAISO / BIRRISITO</v>
          </cell>
          <cell r="E257">
            <v>30206</v>
          </cell>
        </row>
        <row r="258">
          <cell r="D258" t="str">
            <v>CARTAGO / LA UNION / TRES RIOS</v>
          </cell>
          <cell r="E258">
            <v>30301</v>
          </cell>
        </row>
        <row r="259">
          <cell r="D259" t="str">
            <v>CARTAGO / LA UNION / SAN DIEGO</v>
          </cell>
          <cell r="E259">
            <v>30302</v>
          </cell>
        </row>
        <row r="260">
          <cell r="D260" t="str">
            <v>CARTAGO / LA UNION / SAN JUAN</v>
          </cell>
          <cell r="E260">
            <v>30303</v>
          </cell>
        </row>
        <row r="261">
          <cell r="D261" t="str">
            <v>CARTAGO / LA UNION / SAN RAFAEL</v>
          </cell>
          <cell r="E261">
            <v>30304</v>
          </cell>
        </row>
        <row r="262">
          <cell r="D262" t="str">
            <v>CARTAGO / LA UNION / CONCEPCION</v>
          </cell>
          <cell r="E262">
            <v>30305</v>
          </cell>
        </row>
        <row r="263">
          <cell r="D263" t="str">
            <v xml:space="preserve">CARTAGO / LA UNION / DULCE NOMBRE  </v>
          </cell>
          <cell r="E263">
            <v>30306</v>
          </cell>
        </row>
        <row r="264">
          <cell r="D264" t="str">
            <v>CARTAGO / LA UNION / SAN RAMON</v>
          </cell>
          <cell r="E264">
            <v>30307</v>
          </cell>
        </row>
        <row r="265">
          <cell r="D265" t="str">
            <v>CARTAGO / LA UNION / RIO AZUL</v>
          </cell>
          <cell r="E265">
            <v>30308</v>
          </cell>
        </row>
        <row r="266">
          <cell r="D266" t="str">
            <v>CARTAGO / JIMENEZ / JUAN VIÑAS</v>
          </cell>
          <cell r="E266">
            <v>30401</v>
          </cell>
        </row>
        <row r="267">
          <cell r="D267" t="str">
            <v>CARTAGO / JIMENEZ / TUCURRIQUE</v>
          </cell>
          <cell r="E267">
            <v>30402</v>
          </cell>
        </row>
        <row r="268">
          <cell r="D268" t="str">
            <v>CARTAGO / JIMENEZ / PEJIBAYE</v>
          </cell>
          <cell r="E268">
            <v>30403</v>
          </cell>
        </row>
        <row r="269">
          <cell r="D269" t="str">
            <v>CARTAGO / JIMENEZ / LA VICTORIA</v>
          </cell>
          <cell r="E269">
            <v>30404</v>
          </cell>
        </row>
        <row r="270">
          <cell r="D270" t="str">
            <v>CARTAGO / TURRIALBA / TURRIALBA</v>
          </cell>
          <cell r="E270">
            <v>30501</v>
          </cell>
        </row>
        <row r="271">
          <cell r="D271" t="str">
            <v>CARTAGO / TURRIALBA / LA SUIZA</v>
          </cell>
          <cell r="E271">
            <v>30502</v>
          </cell>
        </row>
        <row r="272">
          <cell r="D272" t="str">
            <v>CARTAGO / TURRIALBA / PERALTA</v>
          </cell>
          <cell r="E272">
            <v>30503</v>
          </cell>
        </row>
        <row r="273">
          <cell r="D273" t="str">
            <v>CARTAGO / TURRIALBA / SANTA CRUZ</v>
          </cell>
          <cell r="E273">
            <v>30504</v>
          </cell>
        </row>
        <row r="274">
          <cell r="D274" t="str">
            <v>CARTAGO / TURRIALBA / SANTA TERESITA</v>
          </cell>
          <cell r="E274">
            <v>30505</v>
          </cell>
        </row>
        <row r="275">
          <cell r="D275" t="str">
            <v>CARTAGO / TURRIALBA / PAVONES</v>
          </cell>
          <cell r="E275">
            <v>30506</v>
          </cell>
        </row>
        <row r="276">
          <cell r="D276" t="str">
            <v>CARTAGO / TURRIALBA / TUIS</v>
          </cell>
          <cell r="E276">
            <v>30507</v>
          </cell>
        </row>
        <row r="277">
          <cell r="D277" t="str">
            <v>CARTAGO / TURRIALBA / TAYUTIC</v>
          </cell>
          <cell r="E277">
            <v>30508</v>
          </cell>
        </row>
        <row r="278">
          <cell r="D278" t="str">
            <v>CARTAGO / TURRIALBA / SANTA ROSA</v>
          </cell>
          <cell r="E278">
            <v>30509</v>
          </cell>
        </row>
        <row r="279">
          <cell r="D279" t="str">
            <v>CARTAGO / TURRIALBA / TRES EQUIS</v>
          </cell>
          <cell r="E279">
            <v>30510</v>
          </cell>
        </row>
        <row r="280">
          <cell r="D280" t="str">
            <v>CARTAGO / TURRIALBA / LA ISABEL</v>
          </cell>
          <cell r="E280">
            <v>30511</v>
          </cell>
        </row>
        <row r="281">
          <cell r="D281" t="str">
            <v>CARTAGO / TURRIALBA / EL CHIRRIPO</v>
          </cell>
          <cell r="E281">
            <v>30512</v>
          </cell>
        </row>
        <row r="282">
          <cell r="D282" t="str">
            <v>CARTAGO / ALVARADO / PACAYAS</v>
          </cell>
          <cell r="E282">
            <v>30601</v>
          </cell>
        </row>
        <row r="283">
          <cell r="D283" t="str">
            <v>CARTAGO / ALVARADO / CERVANTES</v>
          </cell>
          <cell r="E283">
            <v>30602</v>
          </cell>
        </row>
        <row r="284">
          <cell r="D284" t="str">
            <v>CARTAGO / ALVARADO / CAPELLADES</v>
          </cell>
          <cell r="E284">
            <v>30603</v>
          </cell>
        </row>
        <row r="285">
          <cell r="D285" t="str">
            <v>CARTAGO / OREAMUNO / SAN RAFAEL</v>
          </cell>
          <cell r="E285">
            <v>30701</v>
          </cell>
        </row>
        <row r="286">
          <cell r="D286" t="str">
            <v>CARTAGO / OREAMUNO / COT</v>
          </cell>
          <cell r="E286">
            <v>30702</v>
          </cell>
        </row>
        <row r="287">
          <cell r="D287" t="str">
            <v>CARTAGO / OREAMUNO / POTRERO CERRADO</v>
          </cell>
          <cell r="E287">
            <v>30703</v>
          </cell>
        </row>
        <row r="288">
          <cell r="D288" t="str">
            <v>CARTAGO / OREAMUNO / CIPRESES</v>
          </cell>
          <cell r="E288">
            <v>30704</v>
          </cell>
        </row>
        <row r="289">
          <cell r="D289" t="str">
            <v>CARTAGO / OREAMUNO / SANTA ROSA</v>
          </cell>
          <cell r="E289">
            <v>30705</v>
          </cell>
        </row>
        <row r="290">
          <cell r="D290" t="str">
            <v>CARTAGO / EL GUARCO / TEJAR</v>
          </cell>
          <cell r="E290">
            <v>30801</v>
          </cell>
        </row>
        <row r="291">
          <cell r="D291" t="str">
            <v>CARTAGO / EL GUARCO / SAN ISIDRO</v>
          </cell>
          <cell r="E291">
            <v>30802</v>
          </cell>
        </row>
        <row r="292">
          <cell r="D292" t="str">
            <v>CARTAGO / EL GUARCO / TOBOSI</v>
          </cell>
          <cell r="E292">
            <v>30803</v>
          </cell>
        </row>
        <row r="293">
          <cell r="D293" t="str">
            <v>CARTAGO / EL GUARCO / PATIO DE AGUA</v>
          </cell>
          <cell r="E293">
            <v>30804</v>
          </cell>
        </row>
        <row r="294">
          <cell r="D294" t="str">
            <v>HEREDIA / HEREDIA / HEREDIA</v>
          </cell>
          <cell r="E294">
            <v>40101</v>
          </cell>
        </row>
        <row r="295">
          <cell r="D295" t="str">
            <v>HEREDIA / HEREDIA / MERCEDES</v>
          </cell>
          <cell r="E295">
            <v>40102</v>
          </cell>
        </row>
        <row r="296">
          <cell r="D296" t="str">
            <v>HEREDIA / HEREDIA / SAN FRANCISCO</v>
          </cell>
          <cell r="E296">
            <v>40103</v>
          </cell>
        </row>
        <row r="297">
          <cell r="D297" t="str">
            <v>HEREDIA / HEREDIA / ULLOA</v>
          </cell>
          <cell r="E297">
            <v>40104</v>
          </cell>
        </row>
        <row r="298">
          <cell r="D298" t="str">
            <v>HEREDIA / HEREDIA / VARABLANCA</v>
          </cell>
          <cell r="E298">
            <v>40105</v>
          </cell>
        </row>
        <row r="299">
          <cell r="D299" t="str">
            <v>HEREDIA / BARVA / BARVA</v>
          </cell>
          <cell r="E299">
            <v>40201</v>
          </cell>
        </row>
        <row r="300">
          <cell r="D300" t="str">
            <v>HEREDIA / BARVA / SAN PEDRO</v>
          </cell>
          <cell r="E300">
            <v>40202</v>
          </cell>
        </row>
        <row r="301">
          <cell r="D301" t="str">
            <v>HEREDIA / BARVA / SAN PABLO</v>
          </cell>
          <cell r="E301">
            <v>40203</v>
          </cell>
        </row>
        <row r="302">
          <cell r="D302" t="str">
            <v>HEREDIA / BARVA / SAN ROQUE</v>
          </cell>
          <cell r="E302">
            <v>40204</v>
          </cell>
        </row>
        <row r="303">
          <cell r="D303" t="str">
            <v>HEREDIA / BARVA / SANTA LUCIA</v>
          </cell>
          <cell r="E303">
            <v>40205</v>
          </cell>
        </row>
        <row r="304">
          <cell r="D304" t="str">
            <v>HEREDIA / BARVA / SAN JOSE DE LA MONTAÑA</v>
          </cell>
          <cell r="E304">
            <v>40206</v>
          </cell>
        </row>
        <row r="305">
          <cell r="D305" t="str">
            <v>HEREDIA / BARVA / PUENTE SALAS</v>
          </cell>
          <cell r="E305">
            <v>40207</v>
          </cell>
        </row>
        <row r="306">
          <cell r="D306" t="str">
            <v>HEREDIA / SANTO DOMINGO / SANTO DOMINGO</v>
          </cell>
          <cell r="E306">
            <v>40301</v>
          </cell>
        </row>
        <row r="307">
          <cell r="D307" t="str">
            <v>HEREDIA / SANTO DOMINGO / SAN VICENTE</v>
          </cell>
          <cell r="E307">
            <v>40302</v>
          </cell>
        </row>
        <row r="308">
          <cell r="D308" t="str">
            <v>HEREDIA / SANTO DOMINGO / SAN MIGUEL</v>
          </cell>
          <cell r="E308">
            <v>40303</v>
          </cell>
        </row>
        <row r="309">
          <cell r="D309" t="str">
            <v>HEREDIA / SANTO DOMINGO / PARACITO</v>
          </cell>
          <cell r="E309">
            <v>40304</v>
          </cell>
        </row>
        <row r="310">
          <cell r="D310" t="str">
            <v>HEREDIA / SANTO DOMINGO / SANTO TOMAS</v>
          </cell>
          <cell r="E310">
            <v>40305</v>
          </cell>
        </row>
        <row r="311">
          <cell r="D311" t="str">
            <v>HEREDIA / SANTO DOMINGO / SANTA ROSA</v>
          </cell>
          <cell r="E311">
            <v>40306</v>
          </cell>
        </row>
        <row r="312">
          <cell r="D312" t="str">
            <v>HEREDIA / SANTO DOMINGO / TURES</v>
          </cell>
          <cell r="E312">
            <v>40307</v>
          </cell>
        </row>
        <row r="313">
          <cell r="D313" t="str">
            <v>HEREDIA / SANTO DOMINGO / PARA</v>
          </cell>
          <cell r="E313">
            <v>40308</v>
          </cell>
        </row>
        <row r="314">
          <cell r="D314" t="str">
            <v>HEREDIA / SANTA BARBARA / SANTA BARBARA</v>
          </cell>
          <cell r="E314">
            <v>40401</v>
          </cell>
        </row>
        <row r="315">
          <cell r="D315" t="str">
            <v>HEREDIA / SANTA BARBARA / SAN PEDRO</v>
          </cell>
          <cell r="E315">
            <v>40402</v>
          </cell>
        </row>
        <row r="316">
          <cell r="D316" t="str">
            <v>HEREDIA / SANTA BARBARA / SAN JUAN</v>
          </cell>
          <cell r="E316">
            <v>40403</v>
          </cell>
        </row>
        <row r="317">
          <cell r="D317" t="str">
            <v>HEREDIA / SANTA BARBARA / JESUS</v>
          </cell>
          <cell r="E317">
            <v>40404</v>
          </cell>
        </row>
        <row r="318">
          <cell r="D318" t="str">
            <v>HEREDIA / SANTA BARBARA / SANTO DOMINGO</v>
          </cell>
          <cell r="E318">
            <v>40405</v>
          </cell>
        </row>
        <row r="319">
          <cell r="D319" t="str">
            <v>HEREDIA / SANTA BARBARA / PURABA</v>
          </cell>
          <cell r="E319">
            <v>40406</v>
          </cell>
        </row>
        <row r="320">
          <cell r="D320" t="str">
            <v>HEREDIA / SAN RAFAEL / SAN RAFAEL</v>
          </cell>
          <cell r="E320">
            <v>40501</v>
          </cell>
        </row>
        <row r="321">
          <cell r="D321" t="str">
            <v>HEREDIA / SAN RAFAEL / SAN JOSECITO</v>
          </cell>
          <cell r="E321">
            <v>40502</v>
          </cell>
        </row>
        <row r="322">
          <cell r="D322" t="str">
            <v>HEREDIA / SAN RAFAEL / SANTIAGO</v>
          </cell>
          <cell r="E322">
            <v>40503</v>
          </cell>
        </row>
        <row r="323">
          <cell r="D323" t="str">
            <v>HEREDIA / SAN RAFAEL / ANGELES</v>
          </cell>
          <cell r="E323">
            <v>40504</v>
          </cell>
        </row>
        <row r="324">
          <cell r="D324" t="str">
            <v>HEREDIA / SAN RAFAEL / CONCEPCION</v>
          </cell>
          <cell r="E324">
            <v>40505</v>
          </cell>
        </row>
        <row r="325">
          <cell r="D325" t="str">
            <v>HEREDIA / SAN ISIDRO / SAN ISIDRO</v>
          </cell>
          <cell r="E325">
            <v>40601</v>
          </cell>
        </row>
        <row r="326">
          <cell r="D326" t="str">
            <v>HEREDIA / SAN ISIDRO / SAN JOSE</v>
          </cell>
          <cell r="E326">
            <v>40602</v>
          </cell>
        </row>
        <row r="327">
          <cell r="D327" t="str">
            <v>HEREDIA / SAN ISIDRO / CONCEPCION</v>
          </cell>
          <cell r="E327">
            <v>40603</v>
          </cell>
        </row>
        <row r="328">
          <cell r="D328" t="str">
            <v>HEREDIA / SAN ISIDRO / SAN FRANCISCO</v>
          </cell>
          <cell r="E328">
            <v>40604</v>
          </cell>
        </row>
        <row r="329">
          <cell r="D329" t="str">
            <v>HEREDIA / BELEN / SAN ANTONIO</v>
          </cell>
          <cell r="E329">
            <v>40701</v>
          </cell>
        </row>
        <row r="330">
          <cell r="D330" t="str">
            <v>HEREDIA / BELEN / RIBERA</v>
          </cell>
          <cell r="E330">
            <v>40702</v>
          </cell>
        </row>
        <row r="331">
          <cell r="D331" t="str">
            <v>HEREDIA / BELEN / ASUNCION</v>
          </cell>
          <cell r="E331">
            <v>40703</v>
          </cell>
        </row>
        <row r="332">
          <cell r="D332" t="str">
            <v>HEREDIA / FLORES / SAN JOAQUIN</v>
          </cell>
          <cell r="E332">
            <v>40801</v>
          </cell>
        </row>
        <row r="333">
          <cell r="D333" t="str">
            <v>HEREDIA / FLORES / BARRANTES</v>
          </cell>
          <cell r="E333">
            <v>40802</v>
          </cell>
        </row>
        <row r="334">
          <cell r="D334" t="str">
            <v>HEREDIA / FLORES / LLORENTE</v>
          </cell>
          <cell r="E334">
            <v>40803</v>
          </cell>
        </row>
        <row r="335">
          <cell r="D335" t="str">
            <v>HEREDIA / SAN PABLO / SAN PABLO</v>
          </cell>
          <cell r="E335">
            <v>40901</v>
          </cell>
        </row>
        <row r="336">
          <cell r="D336" t="str">
            <v>HEREDIA / SAN PABLO / RINCO DE SABANILLA</v>
          </cell>
          <cell r="E336">
            <v>40902</v>
          </cell>
        </row>
        <row r="337">
          <cell r="D337" t="str">
            <v>HEREDIA / SARAPIQUI / PUERTO VIEJO</v>
          </cell>
          <cell r="E337">
            <v>41001</v>
          </cell>
        </row>
        <row r="338">
          <cell r="D338" t="str">
            <v>HEREDIA / SARAPIQUI / LA VIRGEN</v>
          </cell>
          <cell r="E338">
            <v>41002</v>
          </cell>
        </row>
        <row r="339">
          <cell r="D339" t="str">
            <v>HEREDIA / SARAPIQUI / HORQUETAS</v>
          </cell>
          <cell r="E339">
            <v>41003</v>
          </cell>
        </row>
        <row r="340">
          <cell r="D340" t="str">
            <v>HEREDIA / SARAPIQUI / LLANURAS DEL GASPAR</v>
          </cell>
          <cell r="E340">
            <v>41004</v>
          </cell>
        </row>
        <row r="341">
          <cell r="D341" t="str">
            <v>HEREDIA / SARAPIQUI / CUREÑA</v>
          </cell>
          <cell r="E341">
            <v>41005</v>
          </cell>
        </row>
        <row r="342">
          <cell r="D342" t="str">
            <v>GUANACASTE / LIBERIA / LIBERIA</v>
          </cell>
          <cell r="E342">
            <v>50101</v>
          </cell>
        </row>
        <row r="343">
          <cell r="D343" t="str">
            <v>GUANACASTE / LIBERIA / CAÑAS DULCES</v>
          </cell>
          <cell r="E343">
            <v>50102</v>
          </cell>
        </row>
        <row r="344">
          <cell r="D344" t="str">
            <v>GUANACASTE / LIBERIA / MAYORGA</v>
          </cell>
          <cell r="E344">
            <v>50103</v>
          </cell>
        </row>
        <row r="345">
          <cell r="D345" t="str">
            <v>GUANACASTE / LIBERIA / NACASCOLO</v>
          </cell>
          <cell r="E345">
            <v>50104</v>
          </cell>
        </row>
        <row r="346">
          <cell r="D346" t="str">
            <v>GUANACASTE / LIBERIA / CURUBANDE</v>
          </cell>
          <cell r="E346">
            <v>50105</v>
          </cell>
        </row>
        <row r="347">
          <cell r="D347" t="str">
            <v>GUANACASTE / NICOYA / NICOYA</v>
          </cell>
          <cell r="E347">
            <v>50201</v>
          </cell>
        </row>
        <row r="348">
          <cell r="D348" t="str">
            <v>GUANACASTE / NICOYA / MANSION</v>
          </cell>
          <cell r="E348">
            <v>50202</v>
          </cell>
        </row>
        <row r="349">
          <cell r="D349" t="str">
            <v>GUANACASTE / NICOYA / SAN ANTONIO</v>
          </cell>
          <cell r="E349">
            <v>50203</v>
          </cell>
        </row>
        <row r="350">
          <cell r="D350" t="str">
            <v xml:space="preserve">GUANACASTE / NICOYA / QUEBRADA HONDA </v>
          </cell>
          <cell r="E350">
            <v>50204</v>
          </cell>
        </row>
        <row r="351">
          <cell r="D351" t="str">
            <v>GUANACASTE / NICOYA / SAMARA</v>
          </cell>
          <cell r="E351">
            <v>50205</v>
          </cell>
        </row>
        <row r="352">
          <cell r="D352" t="str">
            <v>GUANACASTE / NICOYA / NOSARA</v>
          </cell>
          <cell r="E352">
            <v>50206</v>
          </cell>
        </row>
        <row r="353">
          <cell r="D353" t="str">
            <v>GUANACASTE / NICOYA / BELEN DE NOSARITA</v>
          </cell>
          <cell r="E353">
            <v>50207</v>
          </cell>
        </row>
        <row r="354">
          <cell r="D354" t="str">
            <v>GUANACASTE / SANTA CRUZ / SANTA CRUZ</v>
          </cell>
          <cell r="E354">
            <v>50301</v>
          </cell>
        </row>
        <row r="355">
          <cell r="D355" t="str">
            <v>GUANACASTE / SANTA CRUZ / BOLSON</v>
          </cell>
          <cell r="E355">
            <v>50302</v>
          </cell>
        </row>
        <row r="356">
          <cell r="D356" t="str">
            <v>GUANACASTE / SANTA CRUZ / VEINTISIETE DE ABRIL</v>
          </cell>
          <cell r="E356">
            <v>50303</v>
          </cell>
        </row>
        <row r="357">
          <cell r="D357" t="str">
            <v>GUANACASTE / SANTA CRUZ / TEMPATE</v>
          </cell>
          <cell r="E357">
            <v>50304</v>
          </cell>
        </row>
        <row r="358">
          <cell r="D358" t="str">
            <v>GUANACASTE / SANTA CRUZ / CARTAGENA</v>
          </cell>
          <cell r="E358">
            <v>50305</v>
          </cell>
        </row>
        <row r="359">
          <cell r="D359" t="str">
            <v>GUANACASTE / SANTA CRUZ / CUAJINIQUIL</v>
          </cell>
          <cell r="E359">
            <v>50306</v>
          </cell>
        </row>
        <row r="360">
          <cell r="D360" t="str">
            <v>GUANACASTE / SANTA CRUZ / DIRIA</v>
          </cell>
          <cell r="E360">
            <v>50307</v>
          </cell>
        </row>
        <row r="361">
          <cell r="D361" t="str">
            <v>GUANACASTE / SANTA CRUZ / CABO VELAS</v>
          </cell>
          <cell r="E361">
            <v>50308</v>
          </cell>
        </row>
        <row r="362">
          <cell r="D362" t="str">
            <v>GUANACASTE / SANTA CRUZ / TAMARINDO</v>
          </cell>
          <cell r="E362">
            <v>50309</v>
          </cell>
        </row>
        <row r="363">
          <cell r="D363" t="str">
            <v>GUANACASTE / BAGACES / BAGACES</v>
          </cell>
          <cell r="E363">
            <v>50401</v>
          </cell>
        </row>
        <row r="364">
          <cell r="D364" t="str">
            <v>GUANACASTE / BAGACES / FORTUNA</v>
          </cell>
          <cell r="E364">
            <v>50402</v>
          </cell>
        </row>
        <row r="365">
          <cell r="D365" t="str">
            <v>GUANACASTE / BAGACES / MOGOTE</v>
          </cell>
          <cell r="E365">
            <v>50403</v>
          </cell>
        </row>
        <row r="366">
          <cell r="D366" t="str">
            <v>GUANACASTE / BAGACES / RIO NARANJO</v>
          </cell>
          <cell r="E366">
            <v>50404</v>
          </cell>
        </row>
        <row r="367">
          <cell r="D367" t="str">
            <v>GUANACASTE / CARRILLO / FILADELFIA</v>
          </cell>
          <cell r="E367">
            <v>50501</v>
          </cell>
        </row>
        <row r="368">
          <cell r="D368" t="str">
            <v>GUANACASTE / CARRILLO / PALMIRA</v>
          </cell>
          <cell r="E368">
            <v>50502</v>
          </cell>
        </row>
        <row r="369">
          <cell r="D369" t="str">
            <v>GUANACASTE / CARRILLO / SARDINAL</v>
          </cell>
          <cell r="E369">
            <v>50503</v>
          </cell>
        </row>
        <row r="370">
          <cell r="D370" t="str">
            <v>GUANACASTE / CARRILLO / BELEN</v>
          </cell>
          <cell r="E370">
            <v>50504</v>
          </cell>
        </row>
        <row r="371">
          <cell r="D371" t="str">
            <v>GUANACASTE / CAÑAS / CAÑAS</v>
          </cell>
          <cell r="E371">
            <v>50601</v>
          </cell>
        </row>
        <row r="372">
          <cell r="D372" t="str">
            <v>GUANACASTE / CAÑAS / PALMIRA</v>
          </cell>
          <cell r="E372">
            <v>50602</v>
          </cell>
        </row>
        <row r="373">
          <cell r="D373" t="str">
            <v>GUANACASTE / CAÑAS / SAN MIGUEL</v>
          </cell>
          <cell r="E373">
            <v>50603</v>
          </cell>
        </row>
        <row r="374">
          <cell r="D374" t="str">
            <v>GUANACASTE / CAÑAS / BEBEDERO</v>
          </cell>
          <cell r="E374">
            <v>50604</v>
          </cell>
        </row>
        <row r="375">
          <cell r="D375" t="str">
            <v>GUANACASTE / CAÑAS / POROZAL</v>
          </cell>
          <cell r="E375">
            <v>50605</v>
          </cell>
        </row>
        <row r="376">
          <cell r="D376" t="str">
            <v>GUANACASTE / ABANGARES / LAS JUNTAS</v>
          </cell>
          <cell r="E376">
            <v>50701</v>
          </cell>
        </row>
        <row r="377">
          <cell r="D377" t="str">
            <v>GUANACASTE / ABANGARES / SIERRA</v>
          </cell>
          <cell r="E377">
            <v>50702</v>
          </cell>
        </row>
        <row r="378">
          <cell r="D378" t="str">
            <v>GUANACASTE / ABANGARES / SAN JUAN</v>
          </cell>
          <cell r="E378">
            <v>50703</v>
          </cell>
        </row>
        <row r="379">
          <cell r="D379" t="str">
            <v>GUANACASTE / ABANGARES / COLORADO</v>
          </cell>
          <cell r="E379">
            <v>50704</v>
          </cell>
        </row>
        <row r="380">
          <cell r="D380" t="str">
            <v>GUANACASTE / TILARAN / TILARAN</v>
          </cell>
          <cell r="E380">
            <v>50801</v>
          </cell>
        </row>
        <row r="381">
          <cell r="D381" t="str">
            <v xml:space="preserve">GUANACASTE / TILARAN / QUEBRADA GRANDE </v>
          </cell>
          <cell r="E381">
            <v>50802</v>
          </cell>
        </row>
        <row r="382">
          <cell r="D382" t="str">
            <v>GUANACASTE / TILARAN / TRONADORA</v>
          </cell>
          <cell r="E382">
            <v>50803</v>
          </cell>
        </row>
        <row r="383">
          <cell r="D383" t="str">
            <v>GUANACASTE / TILARAN / SANTA ROSA</v>
          </cell>
          <cell r="E383">
            <v>50804</v>
          </cell>
        </row>
        <row r="384">
          <cell r="D384" t="str">
            <v>GUANACASTE / TILARAN / LIBANO</v>
          </cell>
          <cell r="E384">
            <v>50805</v>
          </cell>
        </row>
        <row r="385">
          <cell r="D385" t="str">
            <v xml:space="preserve">GUANACASTE / TILARAN / TIERRAS MORENAS </v>
          </cell>
          <cell r="E385">
            <v>50806</v>
          </cell>
        </row>
        <row r="386">
          <cell r="D386" t="str">
            <v>GUANACASTE / TILARAN / ARENAL</v>
          </cell>
          <cell r="E386">
            <v>50807</v>
          </cell>
        </row>
        <row r="387">
          <cell r="D387" t="str">
            <v>GUANACASTE / TILARAN / CABECERAS</v>
          </cell>
          <cell r="E387">
            <v>50808</v>
          </cell>
        </row>
        <row r="388">
          <cell r="D388" t="str">
            <v>GUANACASTE / NANDAYURE / CARMONA</v>
          </cell>
          <cell r="E388">
            <v>50901</v>
          </cell>
        </row>
        <row r="389">
          <cell r="D389" t="str">
            <v>GUANACASTE / NANDAYURE / SANTA RITA</v>
          </cell>
          <cell r="E389">
            <v>50902</v>
          </cell>
        </row>
        <row r="390">
          <cell r="D390" t="str">
            <v>GUANACASTE / NANDAYURE / ZAPOTAL</v>
          </cell>
          <cell r="E390">
            <v>50903</v>
          </cell>
        </row>
        <row r="391">
          <cell r="D391" t="str">
            <v>GUANACASTE / NANDAYURE / SAN PABLO</v>
          </cell>
          <cell r="E391">
            <v>50904</v>
          </cell>
        </row>
        <row r="392">
          <cell r="D392" t="str">
            <v>GUANACASTE / NANDAYURE / PORVENIR</v>
          </cell>
          <cell r="E392">
            <v>50905</v>
          </cell>
        </row>
        <row r="393">
          <cell r="D393" t="str">
            <v>GUANACASTE / NANDAYURE / BEJUCO</v>
          </cell>
          <cell r="E393">
            <v>50906</v>
          </cell>
        </row>
        <row r="394">
          <cell r="D394" t="str">
            <v>GUANACASTE / LA CRUZ / LA CRUZ</v>
          </cell>
          <cell r="E394">
            <v>51001</v>
          </cell>
        </row>
        <row r="395">
          <cell r="D395" t="str">
            <v>GUANACASTE / LA CRUZ / SANTA CECILIA</v>
          </cell>
          <cell r="E395">
            <v>51002</v>
          </cell>
        </row>
        <row r="396">
          <cell r="D396" t="str">
            <v>GUANACASTE / LA CRUZ / LA GARITA</v>
          </cell>
          <cell r="E396">
            <v>51003</v>
          </cell>
        </row>
        <row r="397">
          <cell r="D397" t="str">
            <v>GUANACASTE / LA CRUZ / SANTA ELENA</v>
          </cell>
          <cell r="E397">
            <v>51004</v>
          </cell>
        </row>
        <row r="398">
          <cell r="D398" t="str">
            <v>GUANACASTE / HOJANCHA / HOJANCHA</v>
          </cell>
          <cell r="E398">
            <v>51101</v>
          </cell>
        </row>
        <row r="399">
          <cell r="D399" t="str">
            <v>GUANACASTE / HOJANCHA / MONTE ROMO</v>
          </cell>
          <cell r="E399">
            <v>51102</v>
          </cell>
        </row>
        <row r="400">
          <cell r="D400" t="str">
            <v xml:space="preserve">GUANACASTE / HOJANCHA / PUERTO CARRILLO </v>
          </cell>
          <cell r="E400">
            <v>51103</v>
          </cell>
        </row>
        <row r="401">
          <cell r="D401" t="str">
            <v>GUANACASTE / HOJANCHA / HUACAS</v>
          </cell>
          <cell r="E401">
            <v>51104</v>
          </cell>
        </row>
        <row r="402">
          <cell r="D402" t="str">
            <v>GUANACASTE / HOJANCHA / MATAMBU</v>
          </cell>
          <cell r="E402">
            <v>51105</v>
          </cell>
        </row>
        <row r="403">
          <cell r="D403" t="str">
            <v>PUNTARENAS / PUNTARENAS / PUNTARENAS</v>
          </cell>
          <cell r="E403">
            <v>60101</v>
          </cell>
        </row>
        <row r="404">
          <cell r="D404" t="str">
            <v>PUNTARENAS / PUNTARENAS / PITAHAYA</v>
          </cell>
          <cell r="E404">
            <v>60102</v>
          </cell>
        </row>
        <row r="405">
          <cell r="D405" t="str">
            <v>PUNTARENAS / PUNTARENAS / CHOMES</v>
          </cell>
          <cell r="E405">
            <v>60103</v>
          </cell>
        </row>
        <row r="406">
          <cell r="D406" t="str">
            <v>PUNTARENAS / PUNTARENAS / LEPANTO</v>
          </cell>
          <cell r="E406">
            <v>60104</v>
          </cell>
        </row>
        <row r="407">
          <cell r="D407" t="str">
            <v>PUNTARENAS / PUNTARENAS / PAQUERA</v>
          </cell>
          <cell r="E407">
            <v>60105</v>
          </cell>
        </row>
        <row r="408">
          <cell r="D408" t="str">
            <v>PUNTARENAS / PUNTARENAS / MANZANILLO</v>
          </cell>
          <cell r="E408">
            <v>60106</v>
          </cell>
        </row>
        <row r="409">
          <cell r="D409" t="str">
            <v>PUNTARENAS / PUNTARENAS / GUACIMAL</v>
          </cell>
          <cell r="E409">
            <v>60107</v>
          </cell>
        </row>
        <row r="410">
          <cell r="D410" t="str">
            <v>PUNTARENAS / PUNTARENAS / BARRANCA</v>
          </cell>
          <cell r="E410">
            <v>60108</v>
          </cell>
        </row>
        <row r="411">
          <cell r="D411" t="str">
            <v>PUNTARENAS / PUNTARENAS / ISLA DEL COCO</v>
          </cell>
          <cell r="E411">
            <v>60110</v>
          </cell>
        </row>
        <row r="412">
          <cell r="D412" t="str">
            <v>PUNTARENAS / PUNTARENAS / COBANO</v>
          </cell>
          <cell r="E412">
            <v>60111</v>
          </cell>
        </row>
        <row r="413">
          <cell r="D413" t="str">
            <v>PUNTARENAS / PUNTARENAS / CHACARITA</v>
          </cell>
          <cell r="E413">
            <v>60112</v>
          </cell>
        </row>
        <row r="414">
          <cell r="D414" t="str">
            <v>PUNTARENAS / PUNTARENAS / CHIRA</v>
          </cell>
          <cell r="E414">
            <v>60113</v>
          </cell>
        </row>
        <row r="415">
          <cell r="D415" t="str">
            <v>PUNTARENAS / PUNTARENAS / ACAPULCO</v>
          </cell>
          <cell r="E415">
            <v>60114</v>
          </cell>
        </row>
        <row r="416">
          <cell r="D416" t="str">
            <v>PUNTARENAS / PUNTARENAS / EL ROBLE</v>
          </cell>
          <cell r="E416">
            <v>60115</v>
          </cell>
        </row>
        <row r="417">
          <cell r="D417" t="str">
            <v>PUNTARENAS / PUNTARENAS / ARANCIBIA</v>
          </cell>
          <cell r="E417">
            <v>60116</v>
          </cell>
        </row>
        <row r="418">
          <cell r="D418" t="str">
            <v>PUNTARENAS / ESPARZA / ESPIRITU SANTO</v>
          </cell>
          <cell r="E418">
            <v>60201</v>
          </cell>
        </row>
        <row r="419">
          <cell r="D419" t="str">
            <v>PUNTARENAS / ESPARZA / SAN JUAN GRANDE</v>
          </cell>
          <cell r="E419">
            <v>60202</v>
          </cell>
        </row>
        <row r="420">
          <cell r="D420" t="str">
            <v>PUNTARENAS / ESPARZA / MACACONA</v>
          </cell>
          <cell r="E420">
            <v>60203</v>
          </cell>
        </row>
        <row r="421">
          <cell r="D421" t="str">
            <v>PUNTARENAS / ESPARZA / SAN RAFAEL</v>
          </cell>
          <cell r="E421">
            <v>60204</v>
          </cell>
        </row>
        <row r="422">
          <cell r="D422" t="str">
            <v>PUNTARENAS / ESPARZA / SAN JERONIMO</v>
          </cell>
          <cell r="E422">
            <v>60205</v>
          </cell>
        </row>
        <row r="423">
          <cell r="D423" t="str">
            <v>PUNTARENAS / ESPARZA / CALDERA</v>
          </cell>
          <cell r="E423">
            <v>60206</v>
          </cell>
        </row>
        <row r="424">
          <cell r="D424" t="str">
            <v>PUNTARENAS / BUENOS AIRES / BUENOS AIRES</v>
          </cell>
          <cell r="E424">
            <v>60301</v>
          </cell>
        </row>
        <row r="425">
          <cell r="D425" t="str">
            <v>PUNTARENAS / BUENOS AIRES / VOLCAN</v>
          </cell>
          <cell r="E425">
            <v>60302</v>
          </cell>
        </row>
        <row r="426">
          <cell r="D426" t="str">
            <v>PUNTARENAS / BUENOS AIRES / POTRERO GRANDE</v>
          </cell>
          <cell r="E426">
            <v>60303</v>
          </cell>
        </row>
        <row r="427">
          <cell r="D427" t="str">
            <v>PUNTARENAS / BUENOS AIRES / BORUCA</v>
          </cell>
          <cell r="E427">
            <v>60304</v>
          </cell>
        </row>
        <row r="428">
          <cell r="D428" t="str">
            <v>PUNTARENAS / BUENOS AIRES / PILAS</v>
          </cell>
          <cell r="E428">
            <v>60305</v>
          </cell>
        </row>
        <row r="429">
          <cell r="D429" t="str">
            <v>PUNTARENAS / BUENOS AIRES / COLINAS</v>
          </cell>
          <cell r="E429">
            <v>60306</v>
          </cell>
        </row>
        <row r="430">
          <cell r="D430" t="str">
            <v>PUNTARENAS / BUENOS AIRES / CHANGUENA</v>
          </cell>
          <cell r="E430">
            <v>60307</v>
          </cell>
        </row>
        <row r="431">
          <cell r="D431" t="str">
            <v>PUNTARENAS / BUENOS AIRES / BIOLLEY</v>
          </cell>
          <cell r="E431">
            <v>60308</v>
          </cell>
        </row>
        <row r="432">
          <cell r="D432" t="str">
            <v>PUNTARENAS / BUENOS AIRES / BRUNKA</v>
          </cell>
          <cell r="E432">
            <v>60309</v>
          </cell>
        </row>
        <row r="433">
          <cell r="D433" t="str">
            <v>PUNTARENAS / MONTES DE ORO / MIRAMAR</v>
          </cell>
          <cell r="E433">
            <v>60401</v>
          </cell>
        </row>
        <row r="434">
          <cell r="D434" t="str">
            <v>PUNTARENAS / MONTES DE ORO / UNION</v>
          </cell>
          <cell r="E434">
            <v>60402</v>
          </cell>
        </row>
        <row r="435">
          <cell r="D435" t="str">
            <v>PUNTARENAS / MONTES DE ORO / SAN ISIDRO</v>
          </cell>
          <cell r="E435">
            <v>60403</v>
          </cell>
        </row>
        <row r="436">
          <cell r="D436" t="str">
            <v>PUNTARENAS / OSA / PUERTO CORTES</v>
          </cell>
          <cell r="E436">
            <v>60501</v>
          </cell>
        </row>
        <row r="437">
          <cell r="D437" t="str">
            <v>PUNTARENAS / OSA / PALMAR</v>
          </cell>
          <cell r="E437">
            <v>60502</v>
          </cell>
        </row>
        <row r="438">
          <cell r="D438" t="str">
            <v>PUNTARENAS / OSA / SIERPE</v>
          </cell>
          <cell r="E438">
            <v>60503</v>
          </cell>
        </row>
        <row r="439">
          <cell r="D439" t="str">
            <v>PUNTARENAS / OSA / BAHIA BALLENA</v>
          </cell>
          <cell r="E439">
            <v>60504</v>
          </cell>
        </row>
        <row r="440">
          <cell r="D440" t="str">
            <v>PUNTARENAS / OSA / PIEDRAS BLANCAS</v>
          </cell>
          <cell r="E440">
            <v>60505</v>
          </cell>
        </row>
        <row r="441">
          <cell r="D441" t="str">
            <v>PUNTARENAS / OSA / BAHIA DRAKE</v>
          </cell>
          <cell r="E441">
            <v>60506</v>
          </cell>
        </row>
        <row r="442">
          <cell r="D442" t="str">
            <v>PUNTARENAS / AGUIRRE / QUEPOS</v>
          </cell>
          <cell r="E442">
            <v>60601</v>
          </cell>
        </row>
        <row r="443">
          <cell r="D443" t="str">
            <v>PUNTARENAS / AGUIRRE / SAVEGRE</v>
          </cell>
          <cell r="E443">
            <v>60602</v>
          </cell>
        </row>
        <row r="444">
          <cell r="D444" t="str">
            <v>PUNTARENAS / AGUIRRE / NARANJITO</v>
          </cell>
          <cell r="E444">
            <v>60603</v>
          </cell>
        </row>
        <row r="445">
          <cell r="D445" t="str">
            <v>PUNTARENAS / GOLFITO / GOLFITO</v>
          </cell>
          <cell r="E445">
            <v>60701</v>
          </cell>
        </row>
        <row r="446">
          <cell r="D446" t="str">
            <v>PUNTARENAS / GOLFITO / GUAYCARA</v>
          </cell>
          <cell r="E446">
            <v>60703</v>
          </cell>
        </row>
        <row r="447">
          <cell r="D447" t="str">
            <v>PUNTARENAS / GOLFITO / PAVON</v>
          </cell>
          <cell r="E447">
            <v>60704</v>
          </cell>
        </row>
        <row r="448">
          <cell r="D448" t="str">
            <v>PUNTARENAS / COTO BRUS / SAN VITO</v>
          </cell>
          <cell r="E448">
            <v>60801</v>
          </cell>
        </row>
        <row r="449">
          <cell r="D449" t="str">
            <v>PUNTARENAS / COTO BRUS / SABALITO</v>
          </cell>
          <cell r="E449">
            <v>60802</v>
          </cell>
        </row>
        <row r="450">
          <cell r="D450" t="str">
            <v>PUNTARENAS / COTO BRUS / AGUABUENA</v>
          </cell>
          <cell r="E450">
            <v>60803</v>
          </cell>
        </row>
        <row r="451">
          <cell r="D451" t="str">
            <v>PUNTARENAS / COTO BRUS / LIMONCITO</v>
          </cell>
          <cell r="E451">
            <v>60804</v>
          </cell>
        </row>
        <row r="452">
          <cell r="D452" t="str">
            <v>PUNTARENAS / COTO BRUS / PITTIER</v>
          </cell>
          <cell r="E452">
            <v>60805</v>
          </cell>
        </row>
        <row r="453">
          <cell r="D453" t="str">
            <v>PUNTARENAS / COTO BRUS / GUTIERREZ BROWN</v>
          </cell>
          <cell r="E453">
            <v>60806</v>
          </cell>
        </row>
        <row r="454">
          <cell r="D454" t="str">
            <v>PUNTARENAS / PARRITA / PARRITA</v>
          </cell>
          <cell r="E454">
            <v>60901</v>
          </cell>
        </row>
        <row r="455">
          <cell r="D455" t="str">
            <v>PUNTARENAS / CORREDORES / CORREDOR</v>
          </cell>
          <cell r="E455">
            <v>61001</v>
          </cell>
        </row>
        <row r="456">
          <cell r="D456" t="str">
            <v>PUNTARENAS / CORREDORES / LA CUESTA</v>
          </cell>
          <cell r="E456">
            <v>61002</v>
          </cell>
        </row>
        <row r="457">
          <cell r="D457" t="str">
            <v>PUNTARENAS / CORREDORES / CANOAS</v>
          </cell>
          <cell r="E457">
            <v>61003</v>
          </cell>
        </row>
        <row r="458">
          <cell r="D458" t="str">
            <v>PUNTARENAS / CORREDORES / LAUREL</v>
          </cell>
          <cell r="E458">
            <v>61004</v>
          </cell>
        </row>
        <row r="459">
          <cell r="D459" t="str">
            <v>PUNTARENAS / GARABITO / JACO</v>
          </cell>
          <cell r="E459">
            <v>61101</v>
          </cell>
        </row>
        <row r="460">
          <cell r="D460" t="str">
            <v>PUNTARENAS / GARABITO / TARCOLES</v>
          </cell>
          <cell r="E460">
            <v>61102</v>
          </cell>
        </row>
        <row r="461">
          <cell r="D461" t="str">
            <v>PUNTARENAS / GARABITO / LAGUNILLAS</v>
          </cell>
          <cell r="E461">
            <v>61103</v>
          </cell>
        </row>
        <row r="462">
          <cell r="D462" t="str">
            <v>PUNTARENAS / MONTEVERDE / MONTEVERDE</v>
          </cell>
          <cell r="E462">
            <v>61201</v>
          </cell>
        </row>
        <row r="463">
          <cell r="D463" t="str">
            <v>PUNTARENAS / PUERTO JIMENEZ / PUERTO JIMENEZ</v>
          </cell>
          <cell r="E463">
            <v>61301</v>
          </cell>
        </row>
        <row r="464">
          <cell r="D464" t="str">
            <v>LIMON / LIMON / LIMON</v>
          </cell>
          <cell r="E464">
            <v>70101</v>
          </cell>
        </row>
        <row r="465">
          <cell r="D465" t="str">
            <v>LIMON / LIMON / VALLE LA ESTRELLA</v>
          </cell>
          <cell r="E465">
            <v>70102</v>
          </cell>
        </row>
        <row r="466">
          <cell r="D466" t="str">
            <v>LIMON / LIMON / RIO BLANCO</v>
          </cell>
          <cell r="E466">
            <v>70103</v>
          </cell>
        </row>
        <row r="467">
          <cell r="D467" t="str">
            <v>LIMON / LIMON / MATAMA</v>
          </cell>
          <cell r="E467">
            <v>70104</v>
          </cell>
        </row>
        <row r="468">
          <cell r="D468" t="str">
            <v>LIMON / POCOCI / GUAPILES</v>
          </cell>
          <cell r="E468">
            <v>70201</v>
          </cell>
        </row>
        <row r="469">
          <cell r="D469" t="str">
            <v>LIMON / POCOCI / JIMENEZ</v>
          </cell>
          <cell r="E469">
            <v>70202</v>
          </cell>
        </row>
        <row r="470">
          <cell r="D470" t="str">
            <v>LIMON / POCOCI / RITA</v>
          </cell>
          <cell r="E470">
            <v>70203</v>
          </cell>
        </row>
        <row r="471">
          <cell r="D471" t="str">
            <v>LIMON / POCOCI / ROXANA</v>
          </cell>
          <cell r="E471">
            <v>70204</v>
          </cell>
        </row>
        <row r="472">
          <cell r="D472" t="str">
            <v>LIMON / POCOCI / CARIARI</v>
          </cell>
          <cell r="E472">
            <v>70205</v>
          </cell>
        </row>
        <row r="473">
          <cell r="D473" t="str">
            <v>LIMON / POCOCI / COLORADO</v>
          </cell>
          <cell r="E473">
            <v>70206</v>
          </cell>
        </row>
        <row r="474">
          <cell r="D474" t="str">
            <v>LIMON / POCOCI / LA COLONIA</v>
          </cell>
          <cell r="E474">
            <v>70207</v>
          </cell>
        </row>
        <row r="475">
          <cell r="D475" t="str">
            <v>LIMON / SIQUIRRES / SIQUIRRES</v>
          </cell>
          <cell r="E475">
            <v>70301</v>
          </cell>
        </row>
        <row r="476">
          <cell r="D476" t="str">
            <v>LIMON / SIQUIRRES / PACUARITO</v>
          </cell>
          <cell r="E476">
            <v>70302</v>
          </cell>
        </row>
        <row r="477">
          <cell r="D477" t="str">
            <v>LIMON / SIQUIRRES / FLORIDA</v>
          </cell>
          <cell r="E477">
            <v>70303</v>
          </cell>
        </row>
        <row r="478">
          <cell r="D478" t="str">
            <v>LIMON / SIQUIRRES / GERMANIA</v>
          </cell>
          <cell r="E478">
            <v>70304</v>
          </cell>
        </row>
        <row r="479">
          <cell r="D479" t="str">
            <v>LIMON / SIQUIRRES / CAIRO</v>
          </cell>
          <cell r="E479">
            <v>70305</v>
          </cell>
        </row>
        <row r="480">
          <cell r="D480" t="str">
            <v>LIMON / SIQUIRRES / ALEGRIA</v>
          </cell>
          <cell r="E480">
            <v>70306</v>
          </cell>
        </row>
        <row r="481">
          <cell r="D481" t="str">
            <v>LIMON / SIQUIRRES / REVENTAZON</v>
          </cell>
          <cell r="E481">
            <v>70307</v>
          </cell>
        </row>
        <row r="482">
          <cell r="D482" t="str">
            <v>LIMON / TALAMANCA / BRATSI</v>
          </cell>
          <cell r="E482">
            <v>70401</v>
          </cell>
        </row>
        <row r="483">
          <cell r="D483" t="str">
            <v>LIMON / TALAMANCA / SIXAOLA</v>
          </cell>
          <cell r="E483">
            <v>70402</v>
          </cell>
        </row>
        <row r="484">
          <cell r="D484" t="str">
            <v>LIMON / TALAMANCA / CAHUITA</v>
          </cell>
          <cell r="E484">
            <v>70403</v>
          </cell>
        </row>
        <row r="485">
          <cell r="D485" t="str">
            <v>LIMON / TALAMANCA / TELIRE</v>
          </cell>
          <cell r="E485">
            <v>70404</v>
          </cell>
        </row>
        <row r="486">
          <cell r="D486" t="str">
            <v>LIMON / MATINA / MATINA</v>
          </cell>
          <cell r="E486">
            <v>70501</v>
          </cell>
        </row>
        <row r="487">
          <cell r="D487" t="str">
            <v>LIMON / MATINA / BATAN</v>
          </cell>
          <cell r="E487">
            <v>70502</v>
          </cell>
        </row>
        <row r="488">
          <cell r="D488" t="str">
            <v>LIMON / MATINA / CARRANDI</v>
          </cell>
          <cell r="E488">
            <v>70503</v>
          </cell>
        </row>
        <row r="489">
          <cell r="D489" t="str">
            <v>LIMON / GUACIMO / GUACIMO</v>
          </cell>
          <cell r="E489">
            <v>70601</v>
          </cell>
        </row>
        <row r="490">
          <cell r="D490" t="str">
            <v>LIMON / GUACIMO / MERCEDES</v>
          </cell>
          <cell r="E490">
            <v>70602</v>
          </cell>
        </row>
        <row r="491">
          <cell r="D491" t="str">
            <v>LIMON / GUACIMO / POCORA</v>
          </cell>
          <cell r="E491">
            <v>70603</v>
          </cell>
        </row>
        <row r="492">
          <cell r="D492" t="str">
            <v>LIMON / GUACIMO / RIO JIMENEZ</v>
          </cell>
          <cell r="E492">
            <v>70604</v>
          </cell>
        </row>
        <row r="493">
          <cell r="D493" t="str">
            <v>LIMON / GUACIMO / DUACARI</v>
          </cell>
          <cell r="E493">
            <v>70605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5">
          <cell r="I5" t="str">
            <v>Sí</v>
          </cell>
        </row>
        <row r="6">
          <cell r="I6" t="str">
            <v>No</v>
          </cell>
        </row>
        <row r="8">
          <cell r="I8" t="str">
            <v>X</v>
          </cell>
        </row>
      </sheetData>
      <sheetData sheetId="13" refreshError="1"/>
      <sheetData sheetId="14" refreshError="1"/>
      <sheetData sheetId="15" refreshError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6D9078D-21DC-46B2-9428-FFBEE360B7BF}" name="portada_F" displayName="portada_F" ref="E2:AT140" totalsRowShown="0" headerRowDxfId="126" dataDxfId="125">
  <autoFilter ref="E2:AT140" xr:uid="{4A03A87D-38D3-4B63-B94A-E34EEC2529E6}"/>
  <sortState xmlns:xlrd2="http://schemas.microsoft.com/office/spreadsheetml/2017/richdata2" ref="E3:AT140">
    <sortCondition ref="O3:O140"/>
    <sortCondition ref="H3:H140"/>
    <sortCondition ref="I3:I140"/>
  </sortState>
  <tableColumns count="42">
    <tableColumn id="58" xr3:uid="{CAF10403-3DC3-4DEF-A254-729D76720D32}" name="NCODINS" dataDxfId="124"/>
    <tableColumn id="59" xr3:uid="{38A7D01F-0A11-4754-916D-7A6944B7C3BF}" name="COD_SABER" dataDxfId="123"/>
    <tableColumn id="1" xr3:uid="{9F567498-583F-4800-9462-61C4DF433FD8}" name="CODINS" dataDxfId="122"/>
    <tableColumn id="2" xr3:uid="{2726CB15-518D-4D0A-8476-7DBCCCB1B51F}" name="CODIGO" dataDxfId="121"/>
    <tableColumn id="3" xr3:uid="{FD204D1B-6EB0-4F2A-A483-AC7F9CB4318E}" name="NOMBRE" dataDxfId="120"/>
    <tableColumn id="4" xr3:uid="{72A63A38-1399-4DE4-8E71-F3C38BFA20D1}" name="DIREG" dataDxfId="119"/>
    <tableColumn id="5" xr3:uid="{BB6542B3-9458-46B3-A1E4-FFF67925EFD8}" name="REGION" dataDxfId="118"/>
    <tableColumn id="6" xr3:uid="{CBC65E19-E77E-4AE2-A863-75C5755D4668}" name="CIRCUITO" dataDxfId="117"/>
    <tableColumn id="7" xr3:uid="{12680306-38AE-42A0-A654-4147268AB061}" name="ORDEN" dataDxfId="116"/>
    <tableColumn id="8" xr3:uid="{25B0925C-3229-4032-A136-2A9C14A45FD6}" name="NIVEL" dataDxfId="115"/>
    <tableColumn id="9" xr3:uid="{89A67F85-BB11-46C3-BBA8-E70311EFB7C4}" name="NIVEL-2" dataDxfId="114"/>
    <tableColumn id="10" xr3:uid="{A67A70D5-360D-4ED5-A645-E3AB53520B56}" name="RAMA2" dataDxfId="113"/>
    <tableColumn id="11" xr3:uid="{5166CED7-E332-493A-8955-9A622A47616A}" name="RAMA_4" dataDxfId="112"/>
    <tableColumn id="12" xr3:uid="{F35E5238-D6DD-4829-895A-6E4E91D34795}" name="SECTOR" dataDxfId="111"/>
    <tableColumn id="13" xr3:uid="{AAE4F3D1-E1FC-4ECF-ACBA-4C09DB0C74B9}" name="DEPENDENCIA" dataDxfId="110"/>
    <tableColumn id="14" xr3:uid="{C89965FE-CEBB-4780-BBE4-516067D2EE81}" name="ZONA" dataDxfId="109"/>
    <tableColumn id="15" xr3:uid="{AF9A7D62-2048-44A7-90E3-D6A7682011EF}" name="ZONA1" dataDxfId="108"/>
    <tableColumn id="16" xr3:uid="{ABBE0526-4921-44A0-97C7-E90710833524}" name="PRCADI" dataDxfId="107"/>
    <tableColumn id="17" xr3:uid="{FF6FE8A8-2FF1-4C0B-B91F-4718A8E7DEE8}" name="PR" dataDxfId="106"/>
    <tableColumn id="18" xr3:uid="{AFB0B18E-1B56-42E1-82F6-BCB429E4A085}" name="CAN" dataDxfId="105"/>
    <tableColumn id="19" xr3:uid="{F0E0ACFB-1B91-4404-949B-01F8E4EBDEB0}" name="DIS" dataDxfId="104"/>
    <tableColumn id="20" xr3:uid="{3FB9D420-1EA9-4582-9736-784B79FC13B3}" name="UBICACION" dataDxfId="103"/>
    <tableColumn id="21" xr3:uid="{AA8961C7-1FBB-4854-8BA0-7AE2B9306600}" name="PROVINCIA" dataDxfId="102"/>
    <tableColumn id="22" xr3:uid="{2BE2EFB8-E8B8-4513-88D6-45D6457A9223}" name="CANTON" dataDxfId="101"/>
    <tableColumn id="23" xr3:uid="{3EE7D0A5-FFEB-4634-898C-76665D1A09FA}" name="DISTRITO" dataDxfId="100"/>
    <tableColumn id="24" xr3:uid="{F2435361-C45F-46B6-9AA1-F12F17D8CB59}" name="POBLADO" dataDxfId="99"/>
    <tableColumn id="25" xr3:uid="{53E4D205-A7B2-42B8-A75D-8F58A81B77AC}" name="NOM_MIDE" dataDxfId="98"/>
    <tableColumn id="26" xr3:uid="{E84A791D-845D-4D87-8D4C-B2A565DF163D}" name="EXACTA" dataDxfId="97"/>
    <tableColumn id="27" xr3:uid="{53D45F1B-16D7-4AFF-B65B-AA94F0E3E000}" name="EMAIL" dataDxfId="96"/>
    <tableColumn id="28" xr3:uid="{1302AA9F-FFB9-4D9A-9D16-DA91FD9AF91D}" name="TELEFONO1" dataDxfId="95"/>
    <tableColumn id="29" xr3:uid="{9D3CCE3B-72B5-41AF-B3F0-3CC0E4435B17}" name="TELEFONO2" dataDxfId="94"/>
    <tableColumn id="30" xr3:uid="{03F2F50B-9673-48BD-845F-9776BF9335B9}" name="DIRECTOR" dataDxfId="93"/>
    <tableColumn id="31" xr3:uid="{D126FF66-A3D1-498E-A504-91DAEA274FE8}" name="TELEFONO3" dataDxfId="92"/>
    <tableColumn id="32" xr3:uid="{0E980008-4DD3-402D-88A0-6EC0B306500A}" name="SUPERVISOR" dataDxfId="91"/>
    <tableColumn id="33" xr3:uid="{C4B67343-446C-4434-A898-14CADBCBD99D}" name="TELEFONO4" dataDxfId="90"/>
    <tableColumn id="35" xr3:uid="{EFDF0D3D-1DD4-4023-BE51-6426621F2DAA}" name="UP/IEGB" dataDxfId="89"/>
    <tableColumn id="36" xr3:uid="{D80EBF96-B1AA-4E12-81FC-46EB3A02A14E}" name="PLAN_N" dataDxfId="88"/>
    <tableColumn id="37" xr3:uid="{7596BA56-7960-4E92-99A8-25DD4D91B1EE}" name="CODTALLER" dataDxfId="87"/>
    <tableColumn id="38" xr3:uid="{3FA3AD90-9186-453D-ACB4-E088D8EF2B21}" name="SECC" dataDxfId="86"/>
    <tableColumn id="39" xr3:uid="{2751D758-7B60-4D65-9528-C6A38F5ED1EF}" name="CODSECC" dataDxfId="85"/>
    <tableColumn id="40" xr3:uid="{DFB33DEA-AF29-4C24-887F-BCDF55E61D8C}" name="NOM_SECC" dataDxfId="84"/>
    <tableColumn id="41" xr3:uid="{3EA87CA2-0121-48F2-BE2B-79FCE0174EB2}" name="BI" dataDxfId="8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C000"/>
  </sheetPr>
  <dimension ref="A1:AN493"/>
  <sheetViews>
    <sheetView topLeftCell="E1" workbookViewId="0">
      <selection activeCell="H8" sqref="H8"/>
    </sheetView>
  </sheetViews>
  <sheetFormatPr baseColWidth="10" defaultColWidth="11.44140625" defaultRowHeight="12" x14ac:dyDescent="0.25"/>
  <cols>
    <col min="1" max="1" width="7.6640625" style="5" customWidth="1"/>
    <col min="2" max="2" width="38.6640625" style="5" customWidth="1"/>
    <col min="3" max="3" width="7.5546875" style="5" customWidth="1"/>
    <col min="4" max="4" width="50" style="5" bestFit="1" customWidth="1"/>
    <col min="5" max="10" width="11.44140625" style="5"/>
    <col min="11" max="11" width="19.44140625" style="5" bestFit="1" customWidth="1"/>
    <col min="12" max="12" width="11.44140625" style="5"/>
    <col min="13" max="13" width="5.21875" style="603" customWidth="1"/>
    <col min="14" max="40" width="7.33203125" style="5" customWidth="1"/>
    <col min="41" max="16384" width="11.44140625" style="5"/>
  </cols>
  <sheetData>
    <row r="1" spans="1:40" ht="19.8" customHeight="1" x14ac:dyDescent="0.3">
      <c r="A1" s="1" t="s">
        <v>288</v>
      </c>
      <c r="B1" s="2" t="s">
        <v>1024</v>
      </c>
      <c r="C1" s="2"/>
      <c r="D1" s="2" t="s">
        <v>1024</v>
      </c>
      <c r="E1" s="1" t="s">
        <v>288</v>
      </c>
      <c r="W1" s="705" t="s">
        <v>3138</v>
      </c>
      <c r="X1" s="705" t="s">
        <v>3139</v>
      </c>
    </row>
    <row r="2" spans="1:40" ht="13.8" x14ac:dyDescent="0.3">
      <c r="A2" s="3">
        <v>10101</v>
      </c>
      <c r="B2" s="3" t="s">
        <v>572</v>
      </c>
      <c r="C2" s="3"/>
      <c r="D2" s="3" t="s">
        <v>572</v>
      </c>
      <c r="E2" s="3">
        <v>10101</v>
      </c>
      <c r="H2" s="615" t="s">
        <v>283</v>
      </c>
      <c r="K2" s="604" t="s">
        <v>3140</v>
      </c>
      <c r="L2" s="605" t="s">
        <v>3141</v>
      </c>
      <c r="M2" s="606"/>
      <c r="N2" s="607" t="s">
        <v>3142</v>
      </c>
      <c r="O2" s="607" t="s">
        <v>3143</v>
      </c>
      <c r="P2" s="607" t="s">
        <v>3144</v>
      </c>
      <c r="Q2" s="607" t="s">
        <v>36</v>
      </c>
      <c r="R2" s="607" t="s">
        <v>76</v>
      </c>
      <c r="S2" s="607" t="s">
        <v>3145</v>
      </c>
      <c r="T2" s="607" t="s">
        <v>3146</v>
      </c>
      <c r="U2" s="607" t="s">
        <v>42</v>
      </c>
      <c r="V2" s="607" t="s">
        <v>41</v>
      </c>
      <c r="W2" s="705"/>
      <c r="X2" s="705"/>
      <c r="Y2" s="607" t="s">
        <v>66</v>
      </c>
      <c r="Z2" s="607" t="s">
        <v>154</v>
      </c>
      <c r="AA2" s="5" t="s">
        <v>58</v>
      </c>
      <c r="AB2" s="5" t="s">
        <v>56</v>
      </c>
      <c r="AC2" s="5" t="s">
        <v>101</v>
      </c>
      <c r="AD2" s="5" t="s">
        <v>158</v>
      </c>
      <c r="AE2" s="5" t="s">
        <v>3147</v>
      </c>
      <c r="AF2" s="5" t="s">
        <v>122</v>
      </c>
      <c r="AG2" s="5" t="s">
        <v>49</v>
      </c>
      <c r="AH2" s="5" t="s">
        <v>47</v>
      </c>
      <c r="AI2" s="5" t="s">
        <v>115</v>
      </c>
      <c r="AJ2" s="5" t="s">
        <v>3148</v>
      </c>
      <c r="AK2" s="5" t="s">
        <v>161</v>
      </c>
      <c r="AL2" s="5" t="s">
        <v>1032</v>
      </c>
      <c r="AM2" s="5" t="s">
        <v>146</v>
      </c>
      <c r="AN2" s="5" t="s">
        <v>508</v>
      </c>
    </row>
    <row r="3" spans="1:40" ht="14.4" x14ac:dyDescent="0.3">
      <c r="A3" s="3">
        <v>10102</v>
      </c>
      <c r="B3" s="3" t="s">
        <v>573</v>
      </c>
      <c r="C3" s="3"/>
      <c r="D3" s="3" t="s">
        <v>573</v>
      </c>
      <c r="E3" s="3">
        <v>10102</v>
      </c>
      <c r="H3" s="615" t="s">
        <v>284</v>
      </c>
      <c r="K3" s="608" t="s">
        <v>3142</v>
      </c>
      <c r="L3" s="609" t="s">
        <v>3149</v>
      </c>
      <c r="N3" s="610" t="s">
        <v>1</v>
      </c>
      <c r="O3" s="610" t="s">
        <v>1</v>
      </c>
      <c r="P3" s="610" t="s">
        <v>1</v>
      </c>
      <c r="Q3" s="610" t="s">
        <v>1</v>
      </c>
      <c r="R3" s="610" t="s">
        <v>1</v>
      </c>
      <c r="S3" s="610" t="s">
        <v>1</v>
      </c>
      <c r="T3" s="610" t="s">
        <v>1</v>
      </c>
      <c r="U3" s="610" t="s">
        <v>1</v>
      </c>
      <c r="V3" s="610" t="s">
        <v>1</v>
      </c>
      <c r="W3" s="610" t="s">
        <v>1</v>
      </c>
      <c r="X3" s="610" t="s">
        <v>1</v>
      </c>
      <c r="Y3" s="610" t="s">
        <v>1</v>
      </c>
      <c r="Z3" s="610" t="s">
        <v>1</v>
      </c>
      <c r="AA3" s="610" t="s">
        <v>1</v>
      </c>
      <c r="AB3" s="610" t="s">
        <v>1</v>
      </c>
      <c r="AC3" s="610" t="s">
        <v>1</v>
      </c>
      <c r="AD3" s="610" t="s">
        <v>1</v>
      </c>
      <c r="AE3" s="610" t="s">
        <v>1</v>
      </c>
      <c r="AF3" s="610" t="s">
        <v>1</v>
      </c>
      <c r="AG3" s="610" t="s">
        <v>1</v>
      </c>
      <c r="AH3" s="610" t="s">
        <v>1</v>
      </c>
      <c r="AI3" s="610" t="s">
        <v>1</v>
      </c>
      <c r="AJ3" s="610" t="s">
        <v>1</v>
      </c>
      <c r="AK3" s="610" t="s">
        <v>1</v>
      </c>
      <c r="AL3" s="610" t="s">
        <v>1</v>
      </c>
      <c r="AM3" s="610" t="s">
        <v>1</v>
      </c>
      <c r="AN3" s="610" t="s">
        <v>1</v>
      </c>
    </row>
    <row r="4" spans="1:40" ht="14.4" x14ac:dyDescent="0.3">
      <c r="A4" s="3">
        <v>10103</v>
      </c>
      <c r="B4" s="3" t="s">
        <v>574</v>
      </c>
      <c r="C4" s="3"/>
      <c r="D4" s="3" t="s">
        <v>574</v>
      </c>
      <c r="E4" s="3">
        <v>10103</v>
      </c>
      <c r="K4" s="608" t="s">
        <v>3143</v>
      </c>
      <c r="L4" s="609" t="s">
        <v>3149</v>
      </c>
      <c r="N4" s="610" t="s">
        <v>2</v>
      </c>
      <c r="O4" s="610" t="s">
        <v>2</v>
      </c>
      <c r="P4" s="610" t="s">
        <v>2</v>
      </c>
      <c r="Q4" s="610" t="s">
        <v>2</v>
      </c>
      <c r="R4" s="610" t="s">
        <v>2</v>
      </c>
      <c r="S4" s="610" t="s">
        <v>2</v>
      </c>
      <c r="T4" s="610" t="s">
        <v>2</v>
      </c>
      <c r="U4" s="610" t="s">
        <v>2</v>
      </c>
      <c r="V4" s="610" t="s">
        <v>2</v>
      </c>
      <c r="W4" s="610" t="s">
        <v>2</v>
      </c>
      <c r="X4" s="610" t="s">
        <v>2</v>
      </c>
      <c r="Y4" s="610" t="s">
        <v>2</v>
      </c>
      <c r="Z4" s="610" t="s">
        <v>2</v>
      </c>
      <c r="AA4" s="610" t="s">
        <v>2</v>
      </c>
      <c r="AB4" s="610" t="s">
        <v>2</v>
      </c>
      <c r="AC4" s="610" t="s">
        <v>2</v>
      </c>
      <c r="AD4" s="610" t="s">
        <v>2</v>
      </c>
      <c r="AE4" s="610" t="s">
        <v>2</v>
      </c>
      <c r="AF4" s="610" t="s">
        <v>2</v>
      </c>
      <c r="AG4" s="610" t="s">
        <v>2</v>
      </c>
      <c r="AH4" s="610" t="s">
        <v>2</v>
      </c>
      <c r="AI4" s="610" t="s">
        <v>2</v>
      </c>
      <c r="AJ4" s="610" t="s">
        <v>2</v>
      </c>
      <c r="AK4" s="610" t="s">
        <v>2</v>
      </c>
      <c r="AL4" s="610" t="s">
        <v>2</v>
      </c>
      <c r="AM4" s="610" t="s">
        <v>2</v>
      </c>
      <c r="AN4" s="610" t="s">
        <v>2</v>
      </c>
    </row>
    <row r="5" spans="1:40" ht="14.4" x14ac:dyDescent="0.3">
      <c r="A5" s="3">
        <v>10104</v>
      </c>
      <c r="B5" s="3" t="s">
        <v>575</v>
      </c>
      <c r="C5" s="3"/>
      <c r="D5" s="3" t="s">
        <v>575</v>
      </c>
      <c r="E5" s="3">
        <v>10104</v>
      </c>
      <c r="K5" s="608" t="s">
        <v>3144</v>
      </c>
      <c r="L5" s="609" t="s">
        <v>3150</v>
      </c>
      <c r="N5" s="610" t="s">
        <v>3</v>
      </c>
      <c r="O5" s="610" t="s">
        <v>3</v>
      </c>
      <c r="P5" s="610" t="s">
        <v>3</v>
      </c>
      <c r="Q5" s="610" t="s">
        <v>3</v>
      </c>
      <c r="R5" s="610" t="s">
        <v>3</v>
      </c>
      <c r="S5" s="610" t="s">
        <v>3</v>
      </c>
      <c r="T5" s="610" t="s">
        <v>3</v>
      </c>
      <c r="U5" s="610" t="s">
        <v>3</v>
      </c>
      <c r="V5" s="610" t="s">
        <v>3</v>
      </c>
      <c r="W5" s="610" t="s">
        <v>3</v>
      </c>
      <c r="X5" s="610" t="s">
        <v>3</v>
      </c>
      <c r="Y5" s="610" t="s">
        <v>3</v>
      </c>
      <c r="Z5" s="610" t="s">
        <v>3</v>
      </c>
      <c r="AA5" s="610" t="s">
        <v>3</v>
      </c>
      <c r="AB5" s="610" t="s">
        <v>3</v>
      </c>
      <c r="AC5" s="610" t="s">
        <v>3</v>
      </c>
      <c r="AD5" s="610" t="s">
        <v>3</v>
      </c>
      <c r="AE5" s="610" t="s">
        <v>3</v>
      </c>
      <c r="AF5" s="610" t="s">
        <v>3</v>
      </c>
      <c r="AG5" s="610" t="s">
        <v>3</v>
      </c>
      <c r="AH5" s="610" t="s">
        <v>3</v>
      </c>
      <c r="AI5" s="610" t="s">
        <v>3</v>
      </c>
      <c r="AJ5" s="610" t="s">
        <v>3</v>
      </c>
      <c r="AK5" s="610" t="s">
        <v>3</v>
      </c>
      <c r="AL5" s="610" t="s">
        <v>3</v>
      </c>
      <c r="AM5" s="610" t="s">
        <v>3</v>
      </c>
      <c r="AN5" s="610" t="s">
        <v>3</v>
      </c>
    </row>
    <row r="6" spans="1:40" ht="14.4" x14ac:dyDescent="0.3">
      <c r="A6" s="3">
        <v>10105</v>
      </c>
      <c r="B6" s="3" t="s">
        <v>576</v>
      </c>
      <c r="C6" s="3"/>
      <c r="D6" s="3" t="s">
        <v>576</v>
      </c>
      <c r="E6" s="3">
        <v>10105</v>
      </c>
      <c r="K6" s="608" t="s">
        <v>36</v>
      </c>
      <c r="L6" s="609" t="s">
        <v>3151</v>
      </c>
      <c r="N6" s="610" t="s">
        <v>4</v>
      </c>
      <c r="O6" s="610" t="s">
        <v>4</v>
      </c>
      <c r="P6" s="610" t="s">
        <v>4</v>
      </c>
      <c r="Q6" s="610" t="s">
        <v>4</v>
      </c>
      <c r="R6" s="610" t="s">
        <v>4</v>
      </c>
      <c r="S6" s="610" t="s">
        <v>4</v>
      </c>
      <c r="U6" s="610" t="s">
        <v>4</v>
      </c>
      <c r="V6" s="610" t="s">
        <v>4</v>
      </c>
      <c r="W6" s="610" t="s">
        <v>4</v>
      </c>
      <c r="X6" s="610" t="s">
        <v>4</v>
      </c>
      <c r="Y6" s="610" t="s">
        <v>4</v>
      </c>
      <c r="Z6" s="610" t="s">
        <v>4</v>
      </c>
      <c r="AA6" s="610" t="s">
        <v>4</v>
      </c>
      <c r="AB6" s="610" t="s">
        <v>4</v>
      </c>
      <c r="AC6" s="610" t="s">
        <v>4</v>
      </c>
      <c r="AD6" s="610" t="s">
        <v>4</v>
      </c>
      <c r="AE6" s="610" t="s">
        <v>4</v>
      </c>
      <c r="AF6" s="610" t="s">
        <v>4</v>
      </c>
      <c r="AG6" s="610" t="s">
        <v>4</v>
      </c>
      <c r="AH6" s="610" t="s">
        <v>4</v>
      </c>
      <c r="AI6" s="610" t="s">
        <v>4</v>
      </c>
      <c r="AJ6" s="610" t="s">
        <v>4</v>
      </c>
      <c r="AK6" s="610" t="s">
        <v>4</v>
      </c>
      <c r="AL6" s="610" t="s">
        <v>4</v>
      </c>
      <c r="AM6" s="610" t="s">
        <v>4</v>
      </c>
      <c r="AN6" s="610" t="s">
        <v>4</v>
      </c>
    </row>
    <row r="7" spans="1:40" ht="14.4" x14ac:dyDescent="0.3">
      <c r="A7" s="3">
        <v>10106</v>
      </c>
      <c r="B7" s="3" t="s">
        <v>577</v>
      </c>
      <c r="C7" s="3"/>
      <c r="D7" s="3" t="s">
        <v>577</v>
      </c>
      <c r="E7" s="3">
        <v>10106</v>
      </c>
      <c r="K7" s="608" t="s">
        <v>76</v>
      </c>
      <c r="L7" s="609" t="s">
        <v>3151</v>
      </c>
      <c r="N7" s="610" t="s">
        <v>5</v>
      </c>
      <c r="O7" s="610" t="s">
        <v>5</v>
      </c>
      <c r="P7" s="610" t="s">
        <v>5</v>
      </c>
      <c r="Q7" s="610" t="s">
        <v>5</v>
      </c>
      <c r="R7" s="610" t="s">
        <v>5</v>
      </c>
      <c r="S7" s="610" t="s">
        <v>5</v>
      </c>
      <c r="U7" s="610" t="s">
        <v>5</v>
      </c>
      <c r="V7" s="610" t="s">
        <v>5</v>
      </c>
      <c r="W7" s="610" t="s">
        <v>5</v>
      </c>
      <c r="X7" s="610" t="s">
        <v>5</v>
      </c>
      <c r="Y7" s="610" t="s">
        <v>5</v>
      </c>
      <c r="Z7" s="610" t="s">
        <v>5</v>
      </c>
      <c r="AA7" s="610" t="s">
        <v>5</v>
      </c>
      <c r="AB7" s="610" t="s">
        <v>5</v>
      </c>
      <c r="AC7" s="610" t="s">
        <v>5</v>
      </c>
      <c r="AD7" s="610" t="s">
        <v>5</v>
      </c>
      <c r="AE7" s="610" t="s">
        <v>5</v>
      </c>
      <c r="AF7" s="610" t="s">
        <v>5</v>
      </c>
      <c r="AG7" s="610" t="s">
        <v>5</v>
      </c>
      <c r="AH7" s="610" t="s">
        <v>5</v>
      </c>
      <c r="AI7" s="610" t="s">
        <v>5</v>
      </c>
      <c r="AJ7" s="610" t="s">
        <v>5</v>
      </c>
      <c r="AL7" s="610" t="s">
        <v>5</v>
      </c>
      <c r="AM7" s="610" t="s">
        <v>5</v>
      </c>
      <c r="AN7" s="610" t="s">
        <v>5</v>
      </c>
    </row>
    <row r="8" spans="1:40" ht="14.4" x14ac:dyDescent="0.3">
      <c r="A8" s="3">
        <v>10107</v>
      </c>
      <c r="B8" s="3" t="s">
        <v>578</v>
      </c>
      <c r="C8" s="3"/>
      <c r="D8" s="3" t="s">
        <v>578</v>
      </c>
      <c r="E8" s="3">
        <v>10107</v>
      </c>
      <c r="K8" s="608" t="s">
        <v>3145</v>
      </c>
      <c r="L8" s="609" t="s">
        <v>3152</v>
      </c>
      <c r="N8" s="610" t="s">
        <v>6</v>
      </c>
      <c r="O8" s="610" t="s">
        <v>6</v>
      </c>
      <c r="Q8" s="610" t="s">
        <v>6</v>
      </c>
      <c r="R8" s="610" t="s">
        <v>6</v>
      </c>
      <c r="S8" s="610" t="s">
        <v>6</v>
      </c>
      <c r="U8" s="610" t="s">
        <v>6</v>
      </c>
      <c r="V8" s="610" t="s">
        <v>6</v>
      </c>
      <c r="W8" s="610" t="s">
        <v>6</v>
      </c>
      <c r="X8" s="610" t="s">
        <v>6</v>
      </c>
      <c r="Y8" s="610" t="s">
        <v>6</v>
      </c>
      <c r="Z8" s="610" t="s">
        <v>6</v>
      </c>
      <c r="AA8" s="610" t="s">
        <v>6</v>
      </c>
      <c r="AD8" s="610" t="s">
        <v>6</v>
      </c>
      <c r="AE8" s="610" t="s">
        <v>6</v>
      </c>
      <c r="AG8" s="610" t="s">
        <v>6</v>
      </c>
      <c r="AH8" s="610" t="s">
        <v>6</v>
      </c>
      <c r="AI8" s="610" t="s">
        <v>6</v>
      </c>
      <c r="AJ8" s="610" t="s">
        <v>6</v>
      </c>
      <c r="AL8" s="610" t="s">
        <v>6</v>
      </c>
      <c r="AM8" s="610" t="s">
        <v>6</v>
      </c>
      <c r="AN8" s="610" t="s">
        <v>6</v>
      </c>
    </row>
    <row r="9" spans="1:40" ht="14.4" x14ac:dyDescent="0.3">
      <c r="A9" s="3">
        <v>10108</v>
      </c>
      <c r="B9" s="3" t="s">
        <v>579</v>
      </c>
      <c r="C9" s="3"/>
      <c r="D9" s="3" t="s">
        <v>579</v>
      </c>
      <c r="E9" s="3">
        <v>10108</v>
      </c>
      <c r="K9" s="608" t="s">
        <v>3146</v>
      </c>
      <c r="L9" s="609" t="s">
        <v>3153</v>
      </c>
      <c r="Q9" s="610" t="s">
        <v>7</v>
      </c>
      <c r="R9" s="610" t="s">
        <v>7</v>
      </c>
      <c r="S9" s="610" t="s">
        <v>7</v>
      </c>
      <c r="U9" s="610" t="s">
        <v>7</v>
      </c>
      <c r="V9" s="610" t="s">
        <v>7</v>
      </c>
      <c r="W9" s="610" t="s">
        <v>7</v>
      </c>
      <c r="X9" s="610" t="s">
        <v>7</v>
      </c>
      <c r="Y9" s="610" t="s">
        <v>7</v>
      </c>
      <c r="Z9" s="610" t="s">
        <v>7</v>
      </c>
      <c r="AA9" s="610" t="s">
        <v>7</v>
      </c>
      <c r="AD9" s="610" t="s">
        <v>7</v>
      </c>
      <c r="AE9" s="610" t="s">
        <v>7</v>
      </c>
      <c r="AG9" s="610" t="s">
        <v>7</v>
      </c>
      <c r="AH9" s="610" t="s">
        <v>7</v>
      </c>
      <c r="AJ9" s="610" t="s">
        <v>7</v>
      </c>
      <c r="AL9" s="610" t="s">
        <v>7</v>
      </c>
      <c r="AM9" s="610" t="s">
        <v>7</v>
      </c>
    </row>
    <row r="10" spans="1:40" ht="14.4" x14ac:dyDescent="0.3">
      <c r="A10" s="3">
        <v>10109</v>
      </c>
      <c r="B10" s="3" t="s">
        <v>580</v>
      </c>
      <c r="C10" s="3"/>
      <c r="D10" s="3" t="s">
        <v>580</v>
      </c>
      <c r="E10" s="3">
        <v>10109</v>
      </c>
      <c r="K10" s="608" t="s">
        <v>42</v>
      </c>
      <c r="L10" s="609" t="s">
        <v>3152</v>
      </c>
      <c r="S10" s="610" t="s">
        <v>9</v>
      </c>
      <c r="U10" s="610" t="s">
        <v>9</v>
      </c>
      <c r="V10" s="610" t="s">
        <v>9</v>
      </c>
      <c r="W10" s="610" t="s">
        <v>9</v>
      </c>
      <c r="X10" s="610" t="s">
        <v>9</v>
      </c>
      <c r="Y10" s="610" t="s">
        <v>9</v>
      </c>
      <c r="Z10" s="610" t="s">
        <v>9</v>
      </c>
      <c r="AD10" s="610" t="s">
        <v>9</v>
      </c>
      <c r="AG10" s="610" t="s">
        <v>9</v>
      </c>
      <c r="AH10" s="610" t="s">
        <v>9</v>
      </c>
      <c r="AJ10" s="610" t="s">
        <v>9</v>
      </c>
      <c r="AL10" s="610" t="s">
        <v>9</v>
      </c>
      <c r="AM10" s="610" t="s">
        <v>9</v>
      </c>
    </row>
    <row r="11" spans="1:40" ht="13.8" customHeight="1" x14ac:dyDescent="0.3">
      <c r="A11" s="3">
        <v>10110</v>
      </c>
      <c r="B11" s="3" t="s">
        <v>581</v>
      </c>
      <c r="C11" s="3"/>
      <c r="D11" s="3" t="s">
        <v>581</v>
      </c>
      <c r="E11" s="3">
        <v>10110</v>
      </c>
      <c r="K11" s="608" t="s">
        <v>41</v>
      </c>
      <c r="L11" s="609" t="s">
        <v>3154</v>
      </c>
      <c r="S11" s="610" t="s">
        <v>10</v>
      </c>
      <c r="U11" s="610" t="s">
        <v>10</v>
      </c>
      <c r="V11" s="610" t="s">
        <v>10</v>
      </c>
      <c r="W11" s="610" t="s">
        <v>13</v>
      </c>
      <c r="X11" s="610" t="s">
        <v>10</v>
      </c>
      <c r="Z11" s="610" t="s">
        <v>10</v>
      </c>
      <c r="AH11" s="610" t="s">
        <v>10</v>
      </c>
      <c r="AJ11" s="610" t="s">
        <v>10</v>
      </c>
      <c r="AL11" s="610" t="s">
        <v>10</v>
      </c>
    </row>
    <row r="12" spans="1:40" ht="14.4" x14ac:dyDescent="0.3">
      <c r="A12" s="3">
        <v>10111</v>
      </c>
      <c r="B12" s="3" t="s">
        <v>582</v>
      </c>
      <c r="C12" s="3"/>
      <c r="D12" s="3" t="s">
        <v>582</v>
      </c>
      <c r="E12" s="3">
        <v>10111</v>
      </c>
      <c r="K12" s="608" t="s">
        <v>3138</v>
      </c>
      <c r="L12" s="611" t="s">
        <v>3155</v>
      </c>
      <c r="S12" s="610" t="s">
        <v>11</v>
      </c>
      <c r="U12" s="610" t="s">
        <v>11</v>
      </c>
      <c r="W12" s="610" t="s">
        <v>14</v>
      </c>
      <c r="X12" s="610" t="s">
        <v>11</v>
      </c>
      <c r="AH12" s="610" t="s">
        <v>11</v>
      </c>
      <c r="AJ12" s="610" t="s">
        <v>11</v>
      </c>
    </row>
    <row r="13" spans="1:40" ht="14.4" x14ac:dyDescent="0.3">
      <c r="A13" s="3">
        <v>10201</v>
      </c>
      <c r="B13" s="3" t="s">
        <v>583</v>
      </c>
      <c r="C13" s="3"/>
      <c r="D13" s="3" t="s">
        <v>583</v>
      </c>
      <c r="E13" s="3">
        <v>10201</v>
      </c>
      <c r="K13" s="608" t="s">
        <v>3139</v>
      </c>
      <c r="L13" s="611" t="s">
        <v>3156</v>
      </c>
      <c r="W13" s="610" t="s">
        <v>15</v>
      </c>
      <c r="AH13" s="610" t="s">
        <v>13</v>
      </c>
      <c r="AJ13" s="610" t="s">
        <v>13</v>
      </c>
    </row>
    <row r="14" spans="1:40" ht="14.4" x14ac:dyDescent="0.3">
      <c r="A14" s="3">
        <v>10202</v>
      </c>
      <c r="B14" s="3" t="s">
        <v>584</v>
      </c>
      <c r="C14" s="3"/>
      <c r="D14" s="3" t="s">
        <v>584</v>
      </c>
      <c r="E14" s="3">
        <v>10202</v>
      </c>
      <c r="K14" s="608" t="s">
        <v>66</v>
      </c>
      <c r="L14" s="609" t="s">
        <v>3156</v>
      </c>
      <c r="W14" s="610" t="s">
        <v>62</v>
      </c>
      <c r="AH14" s="610" t="s">
        <v>14</v>
      </c>
      <c r="AJ14" s="610" t="s">
        <v>14</v>
      </c>
    </row>
    <row r="15" spans="1:40" ht="14.4" x14ac:dyDescent="0.3">
      <c r="A15" s="3">
        <v>10203</v>
      </c>
      <c r="B15" s="3" t="s">
        <v>585</v>
      </c>
      <c r="C15" s="3"/>
      <c r="D15" s="3" t="s">
        <v>585</v>
      </c>
      <c r="E15" s="3">
        <v>10203</v>
      </c>
      <c r="K15" s="608" t="s">
        <v>154</v>
      </c>
      <c r="L15" s="609" t="s">
        <v>3154</v>
      </c>
      <c r="AH15" s="610" t="s">
        <v>15</v>
      </c>
      <c r="AJ15" s="610" t="s">
        <v>15</v>
      </c>
    </row>
    <row r="16" spans="1:40" ht="14.4" x14ac:dyDescent="0.3">
      <c r="A16" s="3">
        <v>10301</v>
      </c>
      <c r="B16" s="3" t="s">
        <v>586</v>
      </c>
      <c r="C16" s="3"/>
      <c r="D16" s="3" t="s">
        <v>586</v>
      </c>
      <c r="E16" s="3">
        <v>10301</v>
      </c>
      <c r="K16" s="608" t="s">
        <v>58</v>
      </c>
      <c r="L16" s="609" t="s">
        <v>3151</v>
      </c>
      <c r="AH16" s="610" t="s">
        <v>62</v>
      </c>
      <c r="AJ16" s="610" t="s">
        <v>62</v>
      </c>
    </row>
    <row r="17" spans="1:26" ht="14.4" x14ac:dyDescent="0.3">
      <c r="A17" s="3">
        <v>10302</v>
      </c>
      <c r="B17" s="3" t="s">
        <v>587</v>
      </c>
      <c r="C17" s="3"/>
      <c r="D17" s="3" t="s">
        <v>587</v>
      </c>
      <c r="E17" s="3">
        <v>10302</v>
      </c>
      <c r="K17" s="608" t="s">
        <v>56</v>
      </c>
      <c r="L17" s="612" t="s">
        <v>3150</v>
      </c>
      <c r="M17" s="613"/>
      <c r="N17" s="614"/>
      <c r="O17" s="614"/>
      <c r="P17" s="614"/>
      <c r="Q17" s="614"/>
      <c r="R17" s="614"/>
      <c r="S17" s="614"/>
      <c r="T17" s="614"/>
      <c r="U17" s="614"/>
      <c r="V17" s="614"/>
      <c r="W17" s="614"/>
      <c r="X17" s="614"/>
      <c r="Y17" s="614"/>
      <c r="Z17" s="614"/>
    </row>
    <row r="18" spans="1:26" ht="14.4" x14ac:dyDescent="0.3">
      <c r="A18" s="3">
        <v>10303</v>
      </c>
      <c r="B18" s="3" t="s">
        <v>588</v>
      </c>
      <c r="C18" s="3"/>
      <c r="D18" s="3" t="s">
        <v>588</v>
      </c>
      <c r="E18" s="3">
        <v>10303</v>
      </c>
      <c r="K18" s="608" t="s">
        <v>101</v>
      </c>
      <c r="L18" s="612" t="s">
        <v>3150</v>
      </c>
      <c r="M18" s="613"/>
      <c r="N18" s="614"/>
      <c r="O18" s="614"/>
      <c r="P18" s="614"/>
      <c r="Q18" s="614"/>
      <c r="R18" s="614"/>
      <c r="S18" s="614"/>
      <c r="T18" s="614"/>
      <c r="U18" s="614"/>
      <c r="V18" s="614"/>
      <c r="W18" s="614"/>
      <c r="X18" s="614"/>
      <c r="Y18" s="614"/>
      <c r="Z18" s="614"/>
    </row>
    <row r="19" spans="1:26" ht="14.4" x14ac:dyDescent="0.3">
      <c r="A19" s="3">
        <v>10304</v>
      </c>
      <c r="B19" s="3" t="s">
        <v>589</v>
      </c>
      <c r="C19" s="3"/>
      <c r="D19" s="3" t="s">
        <v>589</v>
      </c>
      <c r="E19" s="3">
        <v>10304</v>
      </c>
      <c r="K19" s="608" t="s">
        <v>158</v>
      </c>
      <c r="L19" s="612" t="s">
        <v>3156</v>
      </c>
      <c r="M19" s="613"/>
      <c r="N19" s="614"/>
      <c r="O19" s="614"/>
      <c r="P19" s="614"/>
      <c r="Q19" s="614"/>
      <c r="R19" s="614"/>
      <c r="S19" s="614"/>
      <c r="T19" s="614"/>
      <c r="U19" s="614"/>
      <c r="V19" s="614"/>
      <c r="W19" s="614"/>
      <c r="X19" s="614"/>
      <c r="Y19" s="614"/>
      <c r="Z19" s="614"/>
    </row>
    <row r="20" spans="1:26" ht="14.4" x14ac:dyDescent="0.3">
      <c r="A20" s="3">
        <v>10305</v>
      </c>
      <c r="B20" s="3" t="s">
        <v>590</v>
      </c>
      <c r="C20" s="3"/>
      <c r="D20" s="3" t="s">
        <v>590</v>
      </c>
      <c r="E20" s="3">
        <v>10305</v>
      </c>
      <c r="K20" s="608" t="s">
        <v>3147</v>
      </c>
      <c r="L20" s="612" t="s">
        <v>3151</v>
      </c>
      <c r="M20" s="613"/>
      <c r="N20" s="614"/>
      <c r="O20" s="614"/>
      <c r="P20" s="614"/>
      <c r="Q20" s="614"/>
      <c r="R20" s="614"/>
      <c r="S20" s="614"/>
      <c r="T20" s="614"/>
      <c r="U20" s="614"/>
      <c r="V20" s="614"/>
      <c r="W20" s="614"/>
      <c r="X20" s="614"/>
      <c r="Y20" s="614"/>
      <c r="Z20" s="614"/>
    </row>
    <row r="21" spans="1:26" ht="14.4" x14ac:dyDescent="0.3">
      <c r="A21" s="3">
        <v>10306</v>
      </c>
      <c r="B21" s="3" t="s">
        <v>591</v>
      </c>
      <c r="C21" s="3"/>
      <c r="D21" s="3" t="s">
        <v>591</v>
      </c>
      <c r="E21" s="3">
        <v>10306</v>
      </c>
      <c r="K21" s="608" t="s">
        <v>122</v>
      </c>
      <c r="L21" s="612" t="s">
        <v>3150</v>
      </c>
      <c r="M21" s="613"/>
      <c r="N21" s="614"/>
      <c r="O21" s="614"/>
      <c r="P21" s="614"/>
      <c r="Q21" s="614"/>
      <c r="R21" s="614"/>
      <c r="S21" s="614"/>
      <c r="T21" s="614"/>
      <c r="U21" s="614"/>
      <c r="V21" s="614"/>
      <c r="W21" s="614"/>
      <c r="X21" s="614"/>
      <c r="Y21" s="614"/>
      <c r="Z21" s="614"/>
    </row>
    <row r="22" spans="1:26" ht="14.4" x14ac:dyDescent="0.3">
      <c r="A22" s="3">
        <v>10307</v>
      </c>
      <c r="B22" s="3" t="s">
        <v>592</v>
      </c>
      <c r="C22" s="3"/>
      <c r="D22" s="3" t="s">
        <v>592</v>
      </c>
      <c r="E22" s="3">
        <v>10307</v>
      </c>
      <c r="K22" s="608" t="s">
        <v>49</v>
      </c>
      <c r="L22" s="612" t="s">
        <v>3156</v>
      </c>
      <c r="M22" s="613"/>
      <c r="N22" s="614"/>
      <c r="O22" s="614"/>
      <c r="P22" s="614"/>
      <c r="Q22" s="614"/>
      <c r="R22" s="614"/>
      <c r="S22" s="614"/>
      <c r="T22" s="614"/>
      <c r="U22" s="614"/>
      <c r="V22" s="614"/>
      <c r="W22" s="614"/>
      <c r="X22" s="614"/>
      <c r="Y22" s="614"/>
      <c r="Z22" s="614"/>
    </row>
    <row r="23" spans="1:26" ht="14.4" x14ac:dyDescent="0.3">
      <c r="A23" s="3">
        <v>10308</v>
      </c>
      <c r="B23" s="3" t="s">
        <v>593</v>
      </c>
      <c r="C23" s="3"/>
      <c r="D23" s="3" t="s">
        <v>593</v>
      </c>
      <c r="E23" s="3">
        <v>10308</v>
      </c>
      <c r="K23" s="608" t="s">
        <v>47</v>
      </c>
      <c r="L23" s="612" t="s">
        <v>3155</v>
      </c>
      <c r="M23" s="613"/>
      <c r="N23" s="614"/>
      <c r="O23" s="614"/>
      <c r="P23" s="614"/>
      <c r="Q23" s="614"/>
      <c r="R23" s="614"/>
      <c r="S23" s="614"/>
      <c r="T23" s="614"/>
      <c r="U23" s="614"/>
      <c r="V23" s="614"/>
      <c r="W23" s="614"/>
      <c r="X23" s="614"/>
      <c r="Y23" s="614"/>
      <c r="Z23" s="614"/>
    </row>
    <row r="24" spans="1:26" ht="14.4" x14ac:dyDescent="0.3">
      <c r="A24" s="3">
        <v>10309</v>
      </c>
      <c r="B24" s="3" t="s">
        <v>594</v>
      </c>
      <c r="C24" s="3"/>
      <c r="D24" s="3" t="s">
        <v>594</v>
      </c>
      <c r="E24" s="3">
        <v>10309</v>
      </c>
      <c r="K24" s="608" t="s">
        <v>115</v>
      </c>
      <c r="L24" s="612" t="s">
        <v>3149</v>
      </c>
      <c r="M24" s="613"/>
      <c r="N24" s="614"/>
      <c r="O24" s="614"/>
      <c r="P24" s="614"/>
      <c r="Q24" s="614"/>
      <c r="R24" s="614"/>
      <c r="S24" s="614"/>
      <c r="T24" s="614"/>
      <c r="U24" s="614"/>
      <c r="V24" s="614"/>
      <c r="W24" s="614"/>
      <c r="X24" s="614"/>
      <c r="Y24" s="614"/>
      <c r="Z24" s="614"/>
    </row>
    <row r="25" spans="1:26" ht="14.4" x14ac:dyDescent="0.3">
      <c r="A25" s="3">
        <v>10310</v>
      </c>
      <c r="B25" s="3" t="s">
        <v>595</v>
      </c>
      <c r="C25" s="3"/>
      <c r="D25" s="3" t="s">
        <v>595</v>
      </c>
      <c r="E25" s="3">
        <v>10310</v>
      </c>
      <c r="K25" s="608" t="s">
        <v>3148</v>
      </c>
      <c r="L25" s="612" t="s">
        <v>3155</v>
      </c>
      <c r="M25" s="613"/>
      <c r="N25" s="614"/>
      <c r="O25" s="614"/>
      <c r="P25" s="614"/>
      <c r="Q25" s="614"/>
      <c r="R25" s="614"/>
      <c r="S25" s="614"/>
      <c r="T25" s="614"/>
      <c r="U25" s="614"/>
      <c r="V25" s="614"/>
      <c r="W25" s="614"/>
      <c r="X25" s="614"/>
      <c r="Y25" s="614"/>
      <c r="Z25" s="614"/>
    </row>
    <row r="26" spans="1:26" ht="14.4" x14ac:dyDescent="0.3">
      <c r="A26" s="3">
        <v>10311</v>
      </c>
      <c r="B26" s="3" t="s">
        <v>596</v>
      </c>
      <c r="C26" s="3"/>
      <c r="D26" s="3" t="s">
        <v>596</v>
      </c>
      <c r="E26" s="3">
        <v>10311</v>
      </c>
      <c r="K26" s="608" t="s">
        <v>161</v>
      </c>
      <c r="L26" s="612" t="s">
        <v>3157</v>
      </c>
      <c r="M26" s="613"/>
      <c r="N26" s="614"/>
      <c r="O26" s="614"/>
      <c r="P26" s="614"/>
      <c r="Q26" s="614"/>
      <c r="R26" s="614"/>
      <c r="S26" s="614"/>
      <c r="T26" s="614"/>
      <c r="U26" s="614"/>
      <c r="V26" s="614"/>
      <c r="W26" s="614"/>
      <c r="X26" s="614"/>
      <c r="Y26" s="614"/>
      <c r="Z26" s="614"/>
    </row>
    <row r="27" spans="1:26" ht="14.4" x14ac:dyDescent="0.3">
      <c r="A27" s="3">
        <v>10312</v>
      </c>
      <c r="B27" s="3" t="s">
        <v>597</v>
      </c>
      <c r="C27" s="3"/>
      <c r="D27" s="3" t="s">
        <v>597</v>
      </c>
      <c r="E27" s="3">
        <v>10312</v>
      </c>
      <c r="K27" s="608" t="s">
        <v>1032</v>
      </c>
      <c r="L27" s="612" t="s">
        <v>3154</v>
      </c>
      <c r="M27" s="613"/>
      <c r="N27" s="614"/>
      <c r="O27" s="614"/>
      <c r="P27" s="614"/>
      <c r="Q27" s="614"/>
      <c r="R27" s="614"/>
      <c r="S27" s="614"/>
      <c r="T27" s="614"/>
      <c r="U27" s="614"/>
      <c r="V27" s="614"/>
      <c r="W27" s="614"/>
      <c r="X27" s="614"/>
      <c r="Y27" s="614"/>
      <c r="Z27" s="614"/>
    </row>
    <row r="28" spans="1:26" ht="14.4" x14ac:dyDescent="0.3">
      <c r="A28" s="3">
        <v>10313</v>
      </c>
      <c r="B28" s="3" t="s">
        <v>598</v>
      </c>
      <c r="C28" s="3"/>
      <c r="D28" s="3" t="s">
        <v>598</v>
      </c>
      <c r="E28" s="3">
        <v>10313</v>
      </c>
      <c r="K28" s="608" t="s">
        <v>146</v>
      </c>
      <c r="L28" s="612" t="s">
        <v>3156</v>
      </c>
      <c r="M28" s="613"/>
      <c r="N28" s="614"/>
      <c r="O28" s="614"/>
      <c r="P28" s="614"/>
      <c r="Q28" s="614"/>
      <c r="R28" s="614"/>
      <c r="S28" s="614"/>
      <c r="T28" s="614"/>
      <c r="U28" s="614"/>
      <c r="V28" s="614"/>
      <c r="W28" s="614"/>
      <c r="X28" s="614"/>
      <c r="Y28" s="614"/>
      <c r="Z28" s="614"/>
    </row>
    <row r="29" spans="1:26" ht="14.4" x14ac:dyDescent="0.3">
      <c r="A29" s="3">
        <v>10401</v>
      </c>
      <c r="B29" s="3" t="s">
        <v>599</v>
      </c>
      <c r="C29" s="3"/>
      <c r="D29" s="3" t="s">
        <v>599</v>
      </c>
      <c r="E29" s="3">
        <v>10401</v>
      </c>
      <c r="K29" s="608" t="s">
        <v>508</v>
      </c>
      <c r="L29" s="612" t="s">
        <v>3149</v>
      </c>
      <c r="M29" s="613"/>
      <c r="N29" s="614"/>
      <c r="O29" s="614"/>
      <c r="P29" s="614"/>
      <c r="Q29" s="614"/>
      <c r="R29" s="614"/>
      <c r="S29" s="614"/>
      <c r="T29" s="614"/>
      <c r="U29" s="614"/>
      <c r="V29" s="614"/>
      <c r="W29" s="614"/>
      <c r="X29" s="614"/>
      <c r="Y29" s="614"/>
      <c r="Z29" s="614"/>
    </row>
    <row r="30" spans="1:26" ht="13.8" x14ac:dyDescent="0.3">
      <c r="A30" s="3">
        <v>10402</v>
      </c>
      <c r="B30" s="3" t="s">
        <v>600</v>
      </c>
      <c r="C30" s="3"/>
      <c r="D30" s="3" t="s">
        <v>600</v>
      </c>
      <c r="E30" s="3">
        <v>10402</v>
      </c>
    </row>
    <row r="31" spans="1:26" ht="13.8" x14ac:dyDescent="0.3">
      <c r="A31" s="3">
        <v>10403</v>
      </c>
      <c r="B31" s="3" t="s">
        <v>601</v>
      </c>
      <c r="C31" s="3"/>
      <c r="D31" s="3" t="s">
        <v>601</v>
      </c>
      <c r="E31" s="3">
        <v>10403</v>
      </c>
    </row>
    <row r="32" spans="1:26" ht="13.8" x14ac:dyDescent="0.3">
      <c r="A32" s="3">
        <v>10404</v>
      </c>
      <c r="B32" s="3" t="s">
        <v>602</v>
      </c>
      <c r="C32" s="3"/>
      <c r="D32" s="3" t="s">
        <v>602</v>
      </c>
      <c r="E32" s="3">
        <v>10404</v>
      </c>
    </row>
    <row r="33" spans="1:5" ht="13.8" x14ac:dyDescent="0.3">
      <c r="A33" s="3">
        <v>10405</v>
      </c>
      <c r="B33" s="3" t="s">
        <v>603</v>
      </c>
      <c r="C33" s="3"/>
      <c r="D33" s="3" t="s">
        <v>603</v>
      </c>
      <c r="E33" s="3">
        <v>10405</v>
      </c>
    </row>
    <row r="34" spans="1:5" ht="13.8" x14ac:dyDescent="0.3">
      <c r="A34" s="3">
        <v>10406</v>
      </c>
      <c r="B34" s="3" t="s">
        <v>1350</v>
      </c>
      <c r="C34" s="3"/>
      <c r="D34" s="3" t="s">
        <v>1350</v>
      </c>
      <c r="E34" s="3">
        <v>10406</v>
      </c>
    </row>
    <row r="35" spans="1:5" ht="13.8" x14ac:dyDescent="0.3">
      <c r="A35" s="3">
        <v>10407</v>
      </c>
      <c r="B35" s="3" t="s">
        <v>604</v>
      </c>
      <c r="C35" s="3"/>
      <c r="D35" s="3" t="s">
        <v>604</v>
      </c>
      <c r="E35" s="3">
        <v>10407</v>
      </c>
    </row>
    <row r="36" spans="1:5" ht="13.8" x14ac:dyDescent="0.3">
      <c r="A36" s="3">
        <v>10408</v>
      </c>
      <c r="B36" s="3" t="s">
        <v>605</v>
      </c>
      <c r="C36" s="3"/>
      <c r="D36" s="3" t="s">
        <v>605</v>
      </c>
      <c r="E36" s="3">
        <v>10408</v>
      </c>
    </row>
    <row r="37" spans="1:5" ht="13.8" x14ac:dyDescent="0.3">
      <c r="A37" s="3">
        <v>10409</v>
      </c>
      <c r="B37" s="3" t="s">
        <v>606</v>
      </c>
      <c r="C37" s="3"/>
      <c r="D37" s="3" t="s">
        <v>606</v>
      </c>
      <c r="E37" s="3">
        <v>10409</v>
      </c>
    </row>
    <row r="38" spans="1:5" ht="13.8" x14ac:dyDescent="0.3">
      <c r="A38" s="3">
        <v>10501</v>
      </c>
      <c r="B38" s="3" t="s">
        <v>607</v>
      </c>
      <c r="C38" s="3"/>
      <c r="D38" s="3" t="s">
        <v>607</v>
      </c>
      <c r="E38" s="3">
        <v>10501</v>
      </c>
    </row>
    <row r="39" spans="1:5" ht="13.8" x14ac:dyDescent="0.3">
      <c r="A39" s="3">
        <v>10502</v>
      </c>
      <c r="B39" s="3" t="s">
        <v>608</v>
      </c>
      <c r="C39" s="3"/>
      <c r="D39" s="3" t="s">
        <v>608</v>
      </c>
      <c r="E39" s="3">
        <v>10502</v>
      </c>
    </row>
    <row r="40" spans="1:5" ht="13.8" x14ac:dyDescent="0.3">
      <c r="A40" s="3">
        <v>10503</v>
      </c>
      <c r="B40" s="3" t="s">
        <v>609</v>
      </c>
      <c r="C40" s="3"/>
      <c r="D40" s="3" t="s">
        <v>609</v>
      </c>
      <c r="E40" s="3">
        <v>10503</v>
      </c>
    </row>
    <row r="41" spans="1:5" ht="13.8" x14ac:dyDescent="0.3">
      <c r="A41" s="3">
        <v>10601</v>
      </c>
      <c r="B41" s="3" t="s">
        <v>610</v>
      </c>
      <c r="C41" s="3"/>
      <c r="D41" s="3" t="s">
        <v>610</v>
      </c>
      <c r="E41" s="3">
        <v>10601</v>
      </c>
    </row>
    <row r="42" spans="1:5" ht="13.8" x14ac:dyDescent="0.3">
      <c r="A42" s="3">
        <v>10602</v>
      </c>
      <c r="B42" s="3" t="s">
        <v>611</v>
      </c>
      <c r="C42" s="3"/>
      <c r="D42" s="3" t="s">
        <v>611</v>
      </c>
      <c r="E42" s="3">
        <v>10602</v>
      </c>
    </row>
    <row r="43" spans="1:5" ht="13.8" x14ac:dyDescent="0.3">
      <c r="A43" s="3">
        <v>10603</v>
      </c>
      <c r="B43" s="3" t="s">
        <v>612</v>
      </c>
      <c r="C43" s="3"/>
      <c r="D43" s="3" t="s">
        <v>612</v>
      </c>
      <c r="E43" s="3">
        <v>10603</v>
      </c>
    </row>
    <row r="44" spans="1:5" ht="13.8" x14ac:dyDescent="0.3">
      <c r="A44" s="3">
        <v>10604</v>
      </c>
      <c r="B44" s="3" t="s">
        <v>613</v>
      </c>
      <c r="C44" s="3"/>
      <c r="D44" s="3" t="s">
        <v>613</v>
      </c>
      <c r="E44" s="3">
        <v>10604</v>
      </c>
    </row>
    <row r="45" spans="1:5" ht="13.8" x14ac:dyDescent="0.3">
      <c r="A45" s="3">
        <v>10605</v>
      </c>
      <c r="B45" s="3" t="s">
        <v>614</v>
      </c>
      <c r="C45" s="3"/>
      <c r="D45" s="3" t="s">
        <v>614</v>
      </c>
      <c r="E45" s="3">
        <v>10605</v>
      </c>
    </row>
    <row r="46" spans="1:5" ht="13.8" x14ac:dyDescent="0.3">
      <c r="A46" s="3">
        <v>10606</v>
      </c>
      <c r="B46" s="3" t="s">
        <v>615</v>
      </c>
      <c r="C46" s="3"/>
      <c r="D46" s="3" t="s">
        <v>615</v>
      </c>
      <c r="E46" s="3">
        <v>10606</v>
      </c>
    </row>
    <row r="47" spans="1:5" ht="13.8" x14ac:dyDescent="0.3">
      <c r="A47" s="3">
        <v>10607</v>
      </c>
      <c r="B47" s="3" t="s">
        <v>616</v>
      </c>
      <c r="C47" s="3"/>
      <c r="D47" s="3" t="s">
        <v>616</v>
      </c>
      <c r="E47" s="3">
        <v>10607</v>
      </c>
    </row>
    <row r="48" spans="1:5" ht="13.8" x14ac:dyDescent="0.3">
      <c r="A48" s="3">
        <v>10701</v>
      </c>
      <c r="B48" s="3" t="s">
        <v>617</v>
      </c>
      <c r="C48" s="3"/>
      <c r="D48" s="3" t="s">
        <v>617</v>
      </c>
      <c r="E48" s="3">
        <v>10701</v>
      </c>
    </row>
    <row r="49" spans="1:5" ht="13.8" x14ac:dyDescent="0.3">
      <c r="A49" s="3">
        <v>10702</v>
      </c>
      <c r="B49" s="3" t="s">
        <v>618</v>
      </c>
      <c r="C49" s="3"/>
      <c r="D49" s="3" t="s">
        <v>618</v>
      </c>
      <c r="E49" s="3">
        <v>10702</v>
      </c>
    </row>
    <row r="50" spans="1:5" ht="13.8" x14ac:dyDescent="0.3">
      <c r="A50" s="3">
        <v>10703</v>
      </c>
      <c r="B50" s="3" t="s">
        <v>619</v>
      </c>
      <c r="C50" s="3"/>
      <c r="D50" s="3" t="s">
        <v>619</v>
      </c>
      <c r="E50" s="3">
        <v>10703</v>
      </c>
    </row>
    <row r="51" spans="1:5" ht="13.8" x14ac:dyDescent="0.3">
      <c r="A51" s="3">
        <v>10704</v>
      </c>
      <c r="B51" s="3" t="s">
        <v>1036</v>
      </c>
      <c r="C51" s="3"/>
      <c r="D51" s="3" t="s">
        <v>1036</v>
      </c>
      <c r="E51" s="3">
        <v>10704</v>
      </c>
    </row>
    <row r="52" spans="1:5" ht="13.8" x14ac:dyDescent="0.3">
      <c r="A52" s="3">
        <v>10705</v>
      </c>
      <c r="B52" s="3" t="s">
        <v>620</v>
      </c>
      <c r="C52" s="3"/>
      <c r="D52" s="3" t="s">
        <v>620</v>
      </c>
      <c r="E52" s="3">
        <v>10705</v>
      </c>
    </row>
    <row r="53" spans="1:5" ht="13.8" x14ac:dyDescent="0.3">
      <c r="A53" s="3">
        <v>10706</v>
      </c>
      <c r="B53" s="3" t="s">
        <v>621</v>
      </c>
      <c r="C53" s="3"/>
      <c r="D53" s="3" t="s">
        <v>621</v>
      </c>
      <c r="E53" s="3">
        <v>10706</v>
      </c>
    </row>
    <row r="54" spans="1:5" ht="13.8" x14ac:dyDescent="0.3">
      <c r="A54" s="3">
        <v>10707</v>
      </c>
      <c r="B54" s="3" t="s">
        <v>622</v>
      </c>
      <c r="C54" s="3"/>
      <c r="D54" s="3" t="s">
        <v>622</v>
      </c>
      <c r="E54" s="3">
        <v>10707</v>
      </c>
    </row>
    <row r="55" spans="1:5" ht="13.8" x14ac:dyDescent="0.3">
      <c r="A55" s="3">
        <v>10801</v>
      </c>
      <c r="B55" s="3" t="s">
        <v>623</v>
      </c>
      <c r="C55" s="3"/>
      <c r="D55" s="3" t="s">
        <v>623</v>
      </c>
      <c r="E55" s="3">
        <v>10801</v>
      </c>
    </row>
    <row r="56" spans="1:5" ht="13.8" x14ac:dyDescent="0.3">
      <c r="A56" s="3">
        <v>10802</v>
      </c>
      <c r="B56" s="3" t="s">
        <v>1037</v>
      </c>
      <c r="C56" s="3"/>
      <c r="D56" s="3" t="s">
        <v>1037</v>
      </c>
      <c r="E56" s="3">
        <v>10802</v>
      </c>
    </row>
    <row r="57" spans="1:5" ht="13.8" x14ac:dyDescent="0.3">
      <c r="A57" s="3">
        <v>10803</v>
      </c>
      <c r="B57" s="3" t="s">
        <v>624</v>
      </c>
      <c r="C57" s="3"/>
      <c r="D57" s="3" t="s">
        <v>624</v>
      </c>
      <c r="E57" s="3">
        <v>10803</v>
      </c>
    </row>
    <row r="58" spans="1:5" ht="13.8" x14ac:dyDescent="0.3">
      <c r="A58" s="3">
        <v>10804</v>
      </c>
      <c r="B58" s="3" t="s">
        <v>625</v>
      </c>
      <c r="C58" s="3"/>
      <c r="D58" s="3" t="s">
        <v>625</v>
      </c>
      <c r="E58" s="3">
        <v>10804</v>
      </c>
    </row>
    <row r="59" spans="1:5" ht="13.8" x14ac:dyDescent="0.3">
      <c r="A59" s="3">
        <v>10805</v>
      </c>
      <c r="B59" s="3" t="s">
        <v>626</v>
      </c>
      <c r="C59" s="3"/>
      <c r="D59" s="3" t="s">
        <v>626</v>
      </c>
      <c r="E59" s="3">
        <v>10805</v>
      </c>
    </row>
    <row r="60" spans="1:5" ht="13.8" x14ac:dyDescent="0.3">
      <c r="A60" s="3">
        <v>10806</v>
      </c>
      <c r="B60" s="3" t="s">
        <v>627</v>
      </c>
      <c r="C60" s="3"/>
      <c r="D60" s="3" t="s">
        <v>627</v>
      </c>
      <c r="E60" s="3">
        <v>10806</v>
      </c>
    </row>
    <row r="61" spans="1:5" ht="13.8" x14ac:dyDescent="0.3">
      <c r="A61" s="3">
        <v>10807</v>
      </c>
      <c r="B61" s="3" t="s">
        <v>628</v>
      </c>
      <c r="C61" s="3"/>
      <c r="D61" s="3" t="s">
        <v>628</v>
      </c>
      <c r="E61" s="3">
        <v>10807</v>
      </c>
    </row>
    <row r="62" spans="1:5" ht="13.8" x14ac:dyDescent="0.3">
      <c r="A62" s="3">
        <v>10901</v>
      </c>
      <c r="B62" s="3" t="s">
        <v>629</v>
      </c>
      <c r="C62" s="3"/>
      <c r="D62" s="3" t="s">
        <v>629</v>
      </c>
      <c r="E62" s="3">
        <v>10901</v>
      </c>
    </row>
    <row r="63" spans="1:5" ht="13.8" x14ac:dyDescent="0.3">
      <c r="A63" s="3">
        <v>10902</v>
      </c>
      <c r="B63" s="3" t="s">
        <v>630</v>
      </c>
      <c r="C63" s="3"/>
      <c r="D63" s="3" t="s">
        <v>630</v>
      </c>
      <c r="E63" s="3">
        <v>10902</v>
      </c>
    </row>
    <row r="64" spans="1:5" ht="13.8" x14ac:dyDescent="0.3">
      <c r="A64" s="3">
        <v>10903</v>
      </c>
      <c r="B64" s="3" t="s">
        <v>631</v>
      </c>
      <c r="C64" s="3"/>
      <c r="D64" s="3" t="s">
        <v>631</v>
      </c>
      <c r="E64" s="3">
        <v>10903</v>
      </c>
    </row>
    <row r="65" spans="1:5" ht="13.8" x14ac:dyDescent="0.3">
      <c r="A65" s="3">
        <v>10904</v>
      </c>
      <c r="B65" s="3" t="s">
        <v>632</v>
      </c>
      <c r="C65" s="3"/>
      <c r="D65" s="3" t="s">
        <v>632</v>
      </c>
      <c r="E65" s="3">
        <v>10904</v>
      </c>
    </row>
    <row r="66" spans="1:5" ht="13.8" x14ac:dyDescent="0.3">
      <c r="A66" s="3">
        <v>10905</v>
      </c>
      <c r="B66" s="3" t="s">
        <v>633</v>
      </c>
      <c r="C66" s="3"/>
      <c r="D66" s="3" t="s">
        <v>633</v>
      </c>
      <c r="E66" s="3">
        <v>10905</v>
      </c>
    </row>
    <row r="67" spans="1:5" ht="13.8" x14ac:dyDescent="0.3">
      <c r="A67" s="3">
        <v>10906</v>
      </c>
      <c r="B67" s="3" t="s">
        <v>634</v>
      </c>
      <c r="C67" s="3"/>
      <c r="D67" s="3" t="s">
        <v>634</v>
      </c>
      <c r="E67" s="3">
        <v>10906</v>
      </c>
    </row>
    <row r="68" spans="1:5" ht="13.8" x14ac:dyDescent="0.3">
      <c r="A68" s="3">
        <v>11001</v>
      </c>
      <c r="B68" s="3" t="s">
        <v>635</v>
      </c>
      <c r="C68" s="3"/>
      <c r="D68" s="3" t="s">
        <v>635</v>
      </c>
      <c r="E68" s="3">
        <v>11001</v>
      </c>
    </row>
    <row r="69" spans="1:5" ht="13.8" x14ac:dyDescent="0.3">
      <c r="A69" s="3">
        <v>11002</v>
      </c>
      <c r="B69" s="3" t="s">
        <v>636</v>
      </c>
      <c r="C69" s="3"/>
      <c r="D69" s="3" t="s">
        <v>636</v>
      </c>
      <c r="E69" s="3">
        <v>11002</v>
      </c>
    </row>
    <row r="70" spans="1:5" ht="13.8" x14ac:dyDescent="0.3">
      <c r="A70" s="3">
        <v>11003</v>
      </c>
      <c r="B70" s="3" t="s">
        <v>637</v>
      </c>
      <c r="C70" s="3"/>
      <c r="D70" s="3" t="s">
        <v>637</v>
      </c>
      <c r="E70" s="3">
        <v>11003</v>
      </c>
    </row>
    <row r="71" spans="1:5" ht="13.8" x14ac:dyDescent="0.3">
      <c r="A71" s="3">
        <v>11004</v>
      </c>
      <c r="B71" s="3" t="s">
        <v>638</v>
      </c>
      <c r="C71" s="3"/>
      <c r="D71" s="3" t="s">
        <v>638</v>
      </c>
      <c r="E71" s="3">
        <v>11004</v>
      </c>
    </row>
    <row r="72" spans="1:5" ht="13.8" x14ac:dyDescent="0.3">
      <c r="A72" s="4">
        <v>11005</v>
      </c>
      <c r="B72" s="3" t="s">
        <v>639</v>
      </c>
      <c r="C72" s="3"/>
      <c r="D72" s="3" t="s">
        <v>639</v>
      </c>
      <c r="E72" s="4">
        <v>11005</v>
      </c>
    </row>
    <row r="73" spans="1:5" ht="13.8" x14ac:dyDescent="0.3">
      <c r="A73" s="3">
        <v>11101</v>
      </c>
      <c r="B73" s="3" t="s">
        <v>640</v>
      </c>
      <c r="C73" s="3"/>
      <c r="D73" s="3" t="s">
        <v>640</v>
      </c>
      <c r="E73" s="3">
        <v>11101</v>
      </c>
    </row>
    <row r="74" spans="1:5" ht="13.8" x14ac:dyDescent="0.3">
      <c r="A74" s="3">
        <v>11102</v>
      </c>
      <c r="B74" s="3" t="s">
        <v>641</v>
      </c>
      <c r="C74" s="3"/>
      <c r="D74" s="3" t="s">
        <v>641</v>
      </c>
      <c r="E74" s="3">
        <v>11102</v>
      </c>
    </row>
    <row r="75" spans="1:5" ht="13.8" x14ac:dyDescent="0.3">
      <c r="A75" s="3">
        <v>11103</v>
      </c>
      <c r="B75" s="3" t="s">
        <v>642</v>
      </c>
      <c r="C75" s="3"/>
      <c r="D75" s="3" t="s">
        <v>642</v>
      </c>
      <c r="E75" s="3">
        <v>11103</v>
      </c>
    </row>
    <row r="76" spans="1:5" ht="13.8" x14ac:dyDescent="0.3">
      <c r="A76" s="3">
        <v>11104</v>
      </c>
      <c r="B76" s="3" t="s">
        <v>643</v>
      </c>
      <c r="C76" s="3"/>
      <c r="D76" s="3" t="s">
        <v>643</v>
      </c>
      <c r="E76" s="3">
        <v>11104</v>
      </c>
    </row>
    <row r="77" spans="1:5" ht="13.8" x14ac:dyDescent="0.3">
      <c r="A77" s="3">
        <v>11105</v>
      </c>
      <c r="B77" s="3" t="s">
        <v>644</v>
      </c>
      <c r="C77" s="3"/>
      <c r="D77" s="3" t="s">
        <v>644</v>
      </c>
      <c r="E77" s="3">
        <v>11105</v>
      </c>
    </row>
    <row r="78" spans="1:5" ht="13.8" x14ac:dyDescent="0.3">
      <c r="A78" s="3">
        <v>11201</v>
      </c>
      <c r="B78" s="3" t="s">
        <v>645</v>
      </c>
      <c r="C78" s="3"/>
      <c r="D78" s="3" t="s">
        <v>645</v>
      </c>
      <c r="E78" s="3">
        <v>11201</v>
      </c>
    </row>
    <row r="79" spans="1:5" ht="13.8" x14ac:dyDescent="0.3">
      <c r="A79" s="3">
        <v>11202</v>
      </c>
      <c r="B79" s="3" t="s">
        <v>646</v>
      </c>
      <c r="C79" s="3"/>
      <c r="D79" s="3" t="s">
        <v>646</v>
      </c>
      <c r="E79" s="3">
        <v>11202</v>
      </c>
    </row>
    <row r="80" spans="1:5" ht="13.8" x14ac:dyDescent="0.3">
      <c r="A80" s="3">
        <v>11203</v>
      </c>
      <c r="B80" s="3" t="s">
        <v>647</v>
      </c>
      <c r="C80" s="3"/>
      <c r="D80" s="3" t="s">
        <v>647</v>
      </c>
      <c r="E80" s="3">
        <v>11203</v>
      </c>
    </row>
    <row r="81" spans="1:5" ht="13.8" x14ac:dyDescent="0.3">
      <c r="A81" s="3">
        <v>11204</v>
      </c>
      <c r="B81" s="3" t="s">
        <v>648</v>
      </c>
      <c r="C81" s="3"/>
      <c r="D81" s="3" t="s">
        <v>648</v>
      </c>
      <c r="E81" s="3">
        <v>11204</v>
      </c>
    </row>
    <row r="82" spans="1:5" ht="13.8" x14ac:dyDescent="0.3">
      <c r="A82" s="3">
        <v>11205</v>
      </c>
      <c r="B82" s="3" t="s">
        <v>649</v>
      </c>
      <c r="C82" s="3"/>
      <c r="D82" s="3" t="s">
        <v>649</v>
      </c>
      <c r="E82" s="3">
        <v>11205</v>
      </c>
    </row>
    <row r="83" spans="1:5" ht="13.8" x14ac:dyDescent="0.3">
      <c r="A83" s="3">
        <v>11301</v>
      </c>
      <c r="B83" s="3" t="s">
        <v>1038</v>
      </c>
      <c r="C83" s="3"/>
      <c r="D83" s="3" t="s">
        <v>1038</v>
      </c>
      <c r="E83" s="3">
        <v>11301</v>
      </c>
    </row>
    <row r="84" spans="1:5" ht="13.8" x14ac:dyDescent="0.3">
      <c r="A84" s="3">
        <v>11302</v>
      </c>
      <c r="B84" s="3" t="s">
        <v>1039</v>
      </c>
      <c r="C84" s="3"/>
      <c r="D84" s="3" t="s">
        <v>1039</v>
      </c>
      <c r="E84" s="3">
        <v>11302</v>
      </c>
    </row>
    <row r="85" spans="1:5" ht="13.8" x14ac:dyDescent="0.3">
      <c r="A85" s="3">
        <v>11303</v>
      </c>
      <c r="B85" s="3" t="s">
        <v>650</v>
      </c>
      <c r="C85" s="3"/>
      <c r="D85" s="3" t="s">
        <v>650</v>
      </c>
      <c r="E85" s="3">
        <v>11303</v>
      </c>
    </row>
    <row r="86" spans="1:5" ht="13.8" x14ac:dyDescent="0.3">
      <c r="A86" s="3">
        <v>11304</v>
      </c>
      <c r="B86" s="3" t="s">
        <v>651</v>
      </c>
      <c r="C86" s="3"/>
      <c r="D86" s="3" t="s">
        <v>651</v>
      </c>
      <c r="E86" s="3">
        <v>11304</v>
      </c>
    </row>
    <row r="87" spans="1:5" ht="13.8" x14ac:dyDescent="0.3">
      <c r="A87" s="3">
        <v>11305</v>
      </c>
      <c r="B87" s="3" t="s">
        <v>652</v>
      </c>
      <c r="C87" s="3"/>
      <c r="D87" s="3" t="s">
        <v>652</v>
      </c>
      <c r="E87" s="3">
        <v>11305</v>
      </c>
    </row>
    <row r="88" spans="1:5" ht="13.8" x14ac:dyDescent="0.3">
      <c r="A88" s="3">
        <v>11401</v>
      </c>
      <c r="B88" s="3" t="s">
        <v>653</v>
      </c>
      <c r="C88" s="3"/>
      <c r="D88" s="3" t="s">
        <v>653</v>
      </c>
      <c r="E88" s="3">
        <v>11401</v>
      </c>
    </row>
    <row r="89" spans="1:5" ht="13.8" x14ac:dyDescent="0.3">
      <c r="A89" s="3">
        <v>11402</v>
      </c>
      <c r="B89" s="3" t="s">
        <v>654</v>
      </c>
      <c r="C89" s="3"/>
      <c r="D89" s="3" t="s">
        <v>654</v>
      </c>
      <c r="E89" s="3">
        <v>11402</v>
      </c>
    </row>
    <row r="90" spans="1:5" ht="13.8" x14ac:dyDescent="0.3">
      <c r="A90" s="3">
        <v>11403</v>
      </c>
      <c r="B90" s="3" t="s">
        <v>655</v>
      </c>
      <c r="C90" s="3"/>
      <c r="D90" s="3" t="s">
        <v>655</v>
      </c>
      <c r="E90" s="3">
        <v>11403</v>
      </c>
    </row>
    <row r="91" spans="1:5" ht="13.8" x14ac:dyDescent="0.3">
      <c r="A91" s="3">
        <v>11501</v>
      </c>
      <c r="B91" s="3" t="s">
        <v>656</v>
      </c>
      <c r="C91" s="3"/>
      <c r="D91" s="3" t="s">
        <v>656</v>
      </c>
      <c r="E91" s="3">
        <v>11501</v>
      </c>
    </row>
    <row r="92" spans="1:5" ht="13.8" x14ac:dyDescent="0.3">
      <c r="A92" s="3">
        <v>11502</v>
      </c>
      <c r="B92" s="3" t="s">
        <v>657</v>
      </c>
      <c r="C92" s="3"/>
      <c r="D92" s="3" t="s">
        <v>657</v>
      </c>
      <c r="E92" s="3">
        <v>11502</v>
      </c>
    </row>
    <row r="93" spans="1:5" ht="13.8" x14ac:dyDescent="0.3">
      <c r="A93" s="3">
        <v>11503</v>
      </c>
      <c r="B93" s="3" t="s">
        <v>658</v>
      </c>
      <c r="C93" s="3"/>
      <c r="D93" s="3" t="s">
        <v>658</v>
      </c>
      <c r="E93" s="3">
        <v>11503</v>
      </c>
    </row>
    <row r="94" spans="1:5" ht="13.8" x14ac:dyDescent="0.3">
      <c r="A94" s="3">
        <v>11504</v>
      </c>
      <c r="B94" s="3" t="s">
        <v>659</v>
      </c>
      <c r="C94" s="3"/>
      <c r="D94" s="3" t="s">
        <v>659</v>
      </c>
      <c r="E94" s="3">
        <v>11504</v>
      </c>
    </row>
    <row r="95" spans="1:5" ht="13.8" x14ac:dyDescent="0.3">
      <c r="A95" s="3">
        <v>11601</v>
      </c>
      <c r="B95" s="3" t="s">
        <v>660</v>
      </c>
      <c r="C95" s="3"/>
      <c r="D95" s="3" t="s">
        <v>660</v>
      </c>
      <c r="E95" s="3">
        <v>11601</v>
      </c>
    </row>
    <row r="96" spans="1:5" ht="13.8" x14ac:dyDescent="0.3">
      <c r="A96" s="3">
        <v>11602</v>
      </c>
      <c r="B96" s="3" t="s">
        <v>661</v>
      </c>
      <c r="C96" s="3"/>
      <c r="D96" s="3" t="s">
        <v>661</v>
      </c>
      <c r="E96" s="3">
        <v>11602</v>
      </c>
    </row>
    <row r="97" spans="1:5" ht="13.8" x14ac:dyDescent="0.3">
      <c r="A97" s="3">
        <v>11603</v>
      </c>
      <c r="B97" s="3" t="s">
        <v>662</v>
      </c>
      <c r="C97" s="3"/>
      <c r="D97" s="3" t="s">
        <v>662</v>
      </c>
      <c r="E97" s="3">
        <v>11603</v>
      </c>
    </row>
    <row r="98" spans="1:5" ht="13.8" x14ac:dyDescent="0.3">
      <c r="A98" s="3">
        <v>11604</v>
      </c>
      <c r="B98" s="3" t="s">
        <v>663</v>
      </c>
      <c r="C98" s="3"/>
      <c r="D98" s="3" t="s">
        <v>663</v>
      </c>
      <c r="E98" s="3">
        <v>11604</v>
      </c>
    </row>
    <row r="99" spans="1:5" ht="13.8" x14ac:dyDescent="0.3">
      <c r="A99" s="3">
        <v>11605</v>
      </c>
      <c r="B99" s="3" t="s">
        <v>664</v>
      </c>
      <c r="C99" s="3"/>
      <c r="D99" s="3" t="s">
        <v>664</v>
      </c>
      <c r="E99" s="3">
        <v>11605</v>
      </c>
    </row>
    <row r="100" spans="1:5" ht="13.8" x14ac:dyDescent="0.3">
      <c r="A100" s="3">
        <v>11701</v>
      </c>
      <c r="B100" s="3" t="s">
        <v>665</v>
      </c>
      <c r="C100" s="3"/>
      <c r="D100" s="3" t="s">
        <v>665</v>
      </c>
      <c r="E100" s="3">
        <v>11701</v>
      </c>
    </row>
    <row r="101" spans="1:5" ht="13.8" x14ac:dyDescent="0.3">
      <c r="A101" s="3">
        <v>11702</v>
      </c>
      <c r="B101" s="3" t="s">
        <v>666</v>
      </c>
      <c r="C101" s="3"/>
      <c r="D101" s="3" t="s">
        <v>666</v>
      </c>
      <c r="E101" s="3">
        <v>11702</v>
      </c>
    </row>
    <row r="102" spans="1:5" ht="13.8" x14ac:dyDescent="0.3">
      <c r="A102" s="3">
        <v>11703</v>
      </c>
      <c r="B102" s="3" t="s">
        <v>667</v>
      </c>
      <c r="C102" s="3"/>
      <c r="D102" s="3" t="s">
        <v>667</v>
      </c>
      <c r="E102" s="3">
        <v>11703</v>
      </c>
    </row>
    <row r="103" spans="1:5" ht="13.8" x14ac:dyDescent="0.3">
      <c r="A103" s="3">
        <v>11801</v>
      </c>
      <c r="B103" s="3" t="s">
        <v>668</v>
      </c>
      <c r="C103" s="3"/>
      <c r="D103" s="3" t="s">
        <v>668</v>
      </c>
      <c r="E103" s="3">
        <v>11801</v>
      </c>
    </row>
    <row r="104" spans="1:5" ht="13.8" x14ac:dyDescent="0.3">
      <c r="A104" s="3">
        <v>11802</v>
      </c>
      <c r="B104" s="3" t="s">
        <v>669</v>
      </c>
      <c r="C104" s="3"/>
      <c r="D104" s="3" t="s">
        <v>669</v>
      </c>
      <c r="E104" s="3">
        <v>11802</v>
      </c>
    </row>
    <row r="105" spans="1:5" ht="13.8" x14ac:dyDescent="0.3">
      <c r="A105" s="3">
        <v>11803</v>
      </c>
      <c r="B105" s="3" t="s">
        <v>670</v>
      </c>
      <c r="C105" s="3"/>
      <c r="D105" s="3" t="s">
        <v>670</v>
      </c>
      <c r="E105" s="3">
        <v>11803</v>
      </c>
    </row>
    <row r="106" spans="1:5" ht="13.8" x14ac:dyDescent="0.3">
      <c r="A106" s="3">
        <v>11804</v>
      </c>
      <c r="B106" s="3" t="s">
        <v>671</v>
      </c>
      <c r="C106" s="3"/>
      <c r="D106" s="3" t="s">
        <v>671</v>
      </c>
      <c r="E106" s="3">
        <v>11804</v>
      </c>
    </row>
    <row r="107" spans="1:5" ht="13.8" x14ac:dyDescent="0.3">
      <c r="A107" s="3">
        <v>11901</v>
      </c>
      <c r="B107" s="3" t="s">
        <v>1040</v>
      </c>
      <c r="C107" s="3"/>
      <c r="D107" s="3" t="s">
        <v>1040</v>
      </c>
      <c r="E107" s="3">
        <v>11901</v>
      </c>
    </row>
    <row r="108" spans="1:5" ht="13.8" x14ac:dyDescent="0.3">
      <c r="A108" s="3">
        <v>11902</v>
      </c>
      <c r="B108" s="3" t="s">
        <v>1041</v>
      </c>
      <c r="C108" s="3"/>
      <c r="D108" s="3" t="s">
        <v>1041</v>
      </c>
      <c r="E108" s="3">
        <v>11902</v>
      </c>
    </row>
    <row r="109" spans="1:5" ht="13.8" x14ac:dyDescent="0.3">
      <c r="A109" s="3">
        <v>11903</v>
      </c>
      <c r="B109" s="3" t="s">
        <v>672</v>
      </c>
      <c r="C109" s="3"/>
      <c r="D109" s="3" t="s">
        <v>672</v>
      </c>
      <c r="E109" s="3">
        <v>11903</v>
      </c>
    </row>
    <row r="110" spans="1:5" ht="13.8" x14ac:dyDescent="0.3">
      <c r="A110" s="3">
        <v>11904</v>
      </c>
      <c r="B110" s="3" t="s">
        <v>673</v>
      </c>
      <c r="C110" s="3"/>
      <c r="D110" s="3" t="s">
        <v>673</v>
      </c>
      <c r="E110" s="3">
        <v>11904</v>
      </c>
    </row>
    <row r="111" spans="1:5" ht="13.8" x14ac:dyDescent="0.3">
      <c r="A111" s="3">
        <v>11905</v>
      </c>
      <c r="B111" s="3" t="s">
        <v>674</v>
      </c>
      <c r="C111" s="3"/>
      <c r="D111" s="3" t="s">
        <v>674</v>
      </c>
      <c r="E111" s="3">
        <v>11905</v>
      </c>
    </row>
    <row r="112" spans="1:5" ht="13.8" x14ac:dyDescent="0.3">
      <c r="A112" s="3">
        <v>11906</v>
      </c>
      <c r="B112" s="3" t="s">
        <v>675</v>
      </c>
      <c r="C112" s="3"/>
      <c r="D112" s="3" t="s">
        <v>675</v>
      </c>
      <c r="E112" s="3">
        <v>11906</v>
      </c>
    </row>
    <row r="113" spans="1:5" ht="13.8" x14ac:dyDescent="0.3">
      <c r="A113" s="3">
        <v>11907</v>
      </c>
      <c r="B113" s="3" t="s">
        <v>676</v>
      </c>
      <c r="C113" s="3"/>
      <c r="D113" s="3" t="s">
        <v>676</v>
      </c>
      <c r="E113" s="3">
        <v>11907</v>
      </c>
    </row>
    <row r="114" spans="1:5" ht="13.8" x14ac:dyDescent="0.3">
      <c r="A114" s="3">
        <v>11908</v>
      </c>
      <c r="B114" s="3" t="s">
        <v>677</v>
      </c>
      <c r="C114" s="3"/>
      <c r="D114" s="3" t="s">
        <v>677</v>
      </c>
      <c r="E114" s="3">
        <v>11908</v>
      </c>
    </row>
    <row r="115" spans="1:5" ht="13.8" x14ac:dyDescent="0.3">
      <c r="A115" s="3">
        <v>11909</v>
      </c>
      <c r="B115" s="3" t="s">
        <v>678</v>
      </c>
      <c r="C115" s="3"/>
      <c r="D115" s="3" t="s">
        <v>678</v>
      </c>
      <c r="E115" s="3">
        <v>11909</v>
      </c>
    </row>
    <row r="116" spans="1:5" ht="13.8" x14ac:dyDescent="0.3">
      <c r="A116" s="3">
        <v>11910</v>
      </c>
      <c r="B116" s="3" t="s">
        <v>679</v>
      </c>
      <c r="C116" s="3"/>
      <c r="D116" s="3" t="s">
        <v>679</v>
      </c>
      <c r="E116" s="3">
        <v>11910</v>
      </c>
    </row>
    <row r="117" spans="1:5" ht="13.8" x14ac:dyDescent="0.3">
      <c r="A117" s="3">
        <v>11911</v>
      </c>
      <c r="B117" s="3" t="s">
        <v>680</v>
      </c>
      <c r="C117" s="3"/>
      <c r="D117" s="3" t="s">
        <v>680</v>
      </c>
      <c r="E117" s="3">
        <v>11911</v>
      </c>
    </row>
    <row r="118" spans="1:5" ht="13.8" x14ac:dyDescent="0.3">
      <c r="A118" s="3">
        <v>11912</v>
      </c>
      <c r="B118" s="3" t="s">
        <v>681</v>
      </c>
      <c r="C118" s="3"/>
      <c r="D118" s="3" t="s">
        <v>681</v>
      </c>
      <c r="E118" s="3">
        <v>11912</v>
      </c>
    </row>
    <row r="119" spans="1:5" ht="13.8" x14ac:dyDescent="0.3">
      <c r="A119" s="3">
        <v>12001</v>
      </c>
      <c r="B119" s="3" t="s">
        <v>1042</v>
      </c>
      <c r="C119" s="3"/>
      <c r="D119" s="3" t="s">
        <v>1042</v>
      </c>
      <c r="E119" s="3">
        <v>12001</v>
      </c>
    </row>
    <row r="120" spans="1:5" ht="13.8" x14ac:dyDescent="0.3">
      <c r="A120" s="3">
        <v>12002</v>
      </c>
      <c r="B120" s="3" t="s">
        <v>1043</v>
      </c>
      <c r="C120" s="3"/>
      <c r="D120" s="3" t="s">
        <v>1043</v>
      </c>
      <c r="E120" s="3">
        <v>12002</v>
      </c>
    </row>
    <row r="121" spans="1:5" ht="13.8" x14ac:dyDescent="0.3">
      <c r="A121" s="3">
        <v>12003</v>
      </c>
      <c r="B121" s="3" t="s">
        <v>1044</v>
      </c>
      <c r="C121" s="3"/>
      <c r="D121" s="3" t="s">
        <v>1044</v>
      </c>
      <c r="E121" s="3">
        <v>12003</v>
      </c>
    </row>
    <row r="122" spans="1:5" ht="13.8" x14ac:dyDescent="0.3">
      <c r="A122" s="3">
        <v>12004</v>
      </c>
      <c r="B122" s="3" t="s">
        <v>1045</v>
      </c>
      <c r="C122" s="3"/>
      <c r="D122" s="3" t="s">
        <v>1045</v>
      </c>
      <c r="E122" s="3">
        <v>12004</v>
      </c>
    </row>
    <row r="123" spans="1:5" ht="13.8" x14ac:dyDescent="0.3">
      <c r="A123" s="3">
        <v>12005</v>
      </c>
      <c r="B123" s="3" t="s">
        <v>1046</v>
      </c>
      <c r="C123" s="3"/>
      <c r="D123" s="3" t="s">
        <v>1046</v>
      </c>
      <c r="E123" s="3">
        <v>12005</v>
      </c>
    </row>
    <row r="124" spans="1:5" ht="13.8" x14ac:dyDescent="0.3">
      <c r="A124" s="3">
        <v>12006</v>
      </c>
      <c r="B124" s="3" t="s">
        <v>1047</v>
      </c>
      <c r="C124" s="3"/>
      <c r="D124" s="3" t="s">
        <v>1047</v>
      </c>
      <c r="E124" s="3">
        <v>12006</v>
      </c>
    </row>
    <row r="125" spans="1:5" ht="13.8" x14ac:dyDescent="0.3">
      <c r="A125" s="3">
        <v>20101</v>
      </c>
      <c r="B125" s="3" t="s">
        <v>682</v>
      </c>
      <c r="C125" s="3"/>
      <c r="D125" s="3" t="s">
        <v>682</v>
      </c>
      <c r="E125" s="3">
        <v>20101</v>
      </c>
    </row>
    <row r="126" spans="1:5" ht="13.8" x14ac:dyDescent="0.3">
      <c r="A126" s="3">
        <v>20102</v>
      </c>
      <c r="B126" s="3" t="s">
        <v>683</v>
      </c>
      <c r="C126" s="3"/>
      <c r="D126" s="3" t="s">
        <v>683</v>
      </c>
      <c r="E126" s="3">
        <v>20102</v>
      </c>
    </row>
    <row r="127" spans="1:5" ht="13.8" x14ac:dyDescent="0.3">
      <c r="A127" s="3">
        <v>20103</v>
      </c>
      <c r="B127" s="3" t="s">
        <v>684</v>
      </c>
      <c r="C127" s="3"/>
      <c r="D127" s="3" t="s">
        <v>684</v>
      </c>
      <c r="E127" s="3">
        <v>20103</v>
      </c>
    </row>
    <row r="128" spans="1:5" ht="13.8" x14ac:dyDescent="0.3">
      <c r="A128" s="3">
        <v>20104</v>
      </c>
      <c r="B128" s="3" t="s">
        <v>685</v>
      </c>
      <c r="C128" s="3"/>
      <c r="D128" s="3" t="s">
        <v>685</v>
      </c>
      <c r="E128" s="3">
        <v>20104</v>
      </c>
    </row>
    <row r="129" spans="1:5" ht="13.8" x14ac:dyDescent="0.3">
      <c r="A129" s="3">
        <v>20105</v>
      </c>
      <c r="B129" s="3" t="s">
        <v>686</v>
      </c>
      <c r="C129" s="3"/>
      <c r="D129" s="3" t="s">
        <v>686</v>
      </c>
      <c r="E129" s="3">
        <v>20105</v>
      </c>
    </row>
    <row r="130" spans="1:5" ht="13.8" x14ac:dyDescent="0.3">
      <c r="A130" s="3">
        <v>20106</v>
      </c>
      <c r="B130" s="3" t="s">
        <v>687</v>
      </c>
      <c r="C130" s="3"/>
      <c r="D130" s="3" t="s">
        <v>687</v>
      </c>
      <c r="E130" s="3">
        <v>20106</v>
      </c>
    </row>
    <row r="131" spans="1:5" ht="13.8" x14ac:dyDescent="0.3">
      <c r="A131" s="3">
        <v>20107</v>
      </c>
      <c r="B131" s="3" t="s">
        <v>688</v>
      </c>
      <c r="C131" s="3"/>
      <c r="D131" s="3" t="s">
        <v>688</v>
      </c>
      <c r="E131" s="3">
        <v>20107</v>
      </c>
    </row>
    <row r="132" spans="1:5" ht="13.8" x14ac:dyDescent="0.3">
      <c r="A132" s="3">
        <v>20108</v>
      </c>
      <c r="B132" s="3" t="s">
        <v>689</v>
      </c>
      <c r="C132" s="3"/>
      <c r="D132" s="3" t="s">
        <v>689</v>
      </c>
      <c r="E132" s="3">
        <v>20108</v>
      </c>
    </row>
    <row r="133" spans="1:5" ht="13.8" x14ac:dyDescent="0.3">
      <c r="A133" s="3">
        <v>20109</v>
      </c>
      <c r="B133" s="3" t="s">
        <v>690</v>
      </c>
      <c r="C133" s="3"/>
      <c r="D133" s="3" t="s">
        <v>690</v>
      </c>
      <c r="E133" s="3">
        <v>20109</v>
      </c>
    </row>
    <row r="134" spans="1:5" ht="13.8" x14ac:dyDescent="0.3">
      <c r="A134" s="3">
        <v>20110</v>
      </c>
      <c r="B134" s="3" t="s">
        <v>691</v>
      </c>
      <c r="C134" s="3"/>
      <c r="D134" s="3" t="s">
        <v>691</v>
      </c>
      <c r="E134" s="3">
        <v>20110</v>
      </c>
    </row>
    <row r="135" spans="1:5" ht="13.8" x14ac:dyDescent="0.3">
      <c r="A135" s="3">
        <v>20111</v>
      </c>
      <c r="B135" s="3" t="s">
        <v>692</v>
      </c>
      <c r="C135" s="3"/>
      <c r="D135" s="3" t="s">
        <v>692</v>
      </c>
      <c r="E135" s="3">
        <v>20111</v>
      </c>
    </row>
    <row r="136" spans="1:5" ht="13.8" x14ac:dyDescent="0.3">
      <c r="A136" s="3">
        <v>20112</v>
      </c>
      <c r="B136" s="3" t="s">
        <v>693</v>
      </c>
      <c r="C136" s="3"/>
      <c r="D136" s="3" t="s">
        <v>693</v>
      </c>
      <c r="E136" s="3">
        <v>20112</v>
      </c>
    </row>
    <row r="137" spans="1:5" ht="13.8" x14ac:dyDescent="0.3">
      <c r="A137" s="3">
        <v>20113</v>
      </c>
      <c r="B137" s="3" t="s">
        <v>694</v>
      </c>
      <c r="C137" s="3"/>
      <c r="D137" s="3" t="s">
        <v>694</v>
      </c>
      <c r="E137" s="3">
        <v>20113</v>
      </c>
    </row>
    <row r="138" spans="1:5" ht="13.8" x14ac:dyDescent="0.3">
      <c r="A138" s="3">
        <v>20114</v>
      </c>
      <c r="B138" s="3" t="s">
        <v>695</v>
      </c>
      <c r="C138" s="3"/>
      <c r="D138" s="3" t="s">
        <v>695</v>
      </c>
      <c r="E138" s="3">
        <v>20114</v>
      </c>
    </row>
    <row r="139" spans="1:5" ht="13.8" x14ac:dyDescent="0.3">
      <c r="A139" s="3">
        <v>20201</v>
      </c>
      <c r="B139" s="3" t="s">
        <v>696</v>
      </c>
      <c r="C139" s="3"/>
      <c r="D139" s="3" t="s">
        <v>696</v>
      </c>
      <c r="E139" s="3">
        <v>20201</v>
      </c>
    </row>
    <row r="140" spans="1:5" ht="13.8" x14ac:dyDescent="0.3">
      <c r="A140" s="3">
        <v>20202</v>
      </c>
      <c r="B140" s="3" t="s">
        <v>697</v>
      </c>
      <c r="C140" s="3"/>
      <c r="D140" s="3" t="s">
        <v>697</v>
      </c>
      <c r="E140" s="3">
        <v>20202</v>
      </c>
    </row>
    <row r="141" spans="1:5" ht="13.8" x14ac:dyDescent="0.3">
      <c r="A141" s="3">
        <v>20203</v>
      </c>
      <c r="B141" s="3" t="s">
        <v>698</v>
      </c>
      <c r="C141" s="3"/>
      <c r="D141" s="3" t="s">
        <v>698</v>
      </c>
      <c r="E141" s="3">
        <v>20203</v>
      </c>
    </row>
    <row r="142" spans="1:5" ht="13.8" x14ac:dyDescent="0.3">
      <c r="A142" s="3">
        <v>20204</v>
      </c>
      <c r="B142" s="3" t="s">
        <v>1048</v>
      </c>
      <c r="C142" s="3"/>
      <c r="D142" s="3" t="s">
        <v>1048</v>
      </c>
      <c r="E142" s="3">
        <v>20204</v>
      </c>
    </row>
    <row r="143" spans="1:5" ht="13.8" x14ac:dyDescent="0.3">
      <c r="A143" s="3">
        <v>20205</v>
      </c>
      <c r="B143" s="3" t="s">
        <v>699</v>
      </c>
      <c r="C143" s="3"/>
      <c r="D143" s="3" t="s">
        <v>699</v>
      </c>
      <c r="E143" s="3">
        <v>20205</v>
      </c>
    </row>
    <row r="144" spans="1:5" ht="13.8" x14ac:dyDescent="0.3">
      <c r="A144" s="3">
        <v>20206</v>
      </c>
      <c r="B144" s="3" t="s">
        <v>700</v>
      </c>
      <c r="C144" s="3"/>
      <c r="D144" s="3" t="s">
        <v>700</v>
      </c>
      <c r="E144" s="3">
        <v>20206</v>
      </c>
    </row>
    <row r="145" spans="1:5" ht="13.8" x14ac:dyDescent="0.3">
      <c r="A145" s="3">
        <v>20207</v>
      </c>
      <c r="B145" s="3" t="s">
        <v>701</v>
      </c>
      <c r="C145" s="3"/>
      <c r="D145" s="3" t="s">
        <v>701</v>
      </c>
      <c r="E145" s="3">
        <v>20207</v>
      </c>
    </row>
    <row r="146" spans="1:5" ht="13.8" x14ac:dyDescent="0.3">
      <c r="A146" s="3">
        <v>20208</v>
      </c>
      <c r="B146" s="3" t="s">
        <v>702</v>
      </c>
      <c r="C146" s="3"/>
      <c r="D146" s="3" t="s">
        <v>702</v>
      </c>
      <c r="E146" s="3">
        <v>20208</v>
      </c>
    </row>
    <row r="147" spans="1:5" ht="13.8" x14ac:dyDescent="0.3">
      <c r="A147" s="3">
        <v>20209</v>
      </c>
      <c r="B147" s="3" t="s">
        <v>703</v>
      </c>
      <c r="C147" s="3"/>
      <c r="D147" s="3" t="s">
        <v>703</v>
      </c>
      <c r="E147" s="3">
        <v>20209</v>
      </c>
    </row>
    <row r="148" spans="1:5" ht="13.8" x14ac:dyDescent="0.3">
      <c r="A148" s="3">
        <v>20210</v>
      </c>
      <c r="B148" s="3" t="s">
        <v>704</v>
      </c>
      <c r="C148" s="3"/>
      <c r="D148" s="3" t="s">
        <v>704</v>
      </c>
      <c r="E148" s="3">
        <v>20210</v>
      </c>
    </row>
    <row r="149" spans="1:5" ht="13.8" x14ac:dyDescent="0.3">
      <c r="A149" s="3">
        <v>20211</v>
      </c>
      <c r="B149" s="3" t="s">
        <v>705</v>
      </c>
      <c r="C149" s="3"/>
      <c r="D149" s="3" t="s">
        <v>705</v>
      </c>
      <c r="E149" s="3">
        <v>20211</v>
      </c>
    </row>
    <row r="150" spans="1:5" ht="13.8" x14ac:dyDescent="0.3">
      <c r="A150" s="3">
        <v>20212</v>
      </c>
      <c r="B150" s="3" t="s">
        <v>706</v>
      </c>
      <c r="C150" s="3"/>
      <c r="D150" s="3" t="s">
        <v>706</v>
      </c>
      <c r="E150" s="3">
        <v>20212</v>
      </c>
    </row>
    <row r="151" spans="1:5" ht="13.8" x14ac:dyDescent="0.3">
      <c r="A151" s="3">
        <v>20213</v>
      </c>
      <c r="B151" s="3" t="s">
        <v>1049</v>
      </c>
      <c r="C151" s="3"/>
      <c r="D151" s="3" t="s">
        <v>1049</v>
      </c>
      <c r="E151" s="3">
        <v>20213</v>
      </c>
    </row>
    <row r="152" spans="1:5" ht="13.8" x14ac:dyDescent="0.3">
      <c r="A152" s="3">
        <v>20214</v>
      </c>
      <c r="B152" s="3" t="s">
        <v>707</v>
      </c>
      <c r="C152" s="3"/>
      <c r="D152" s="3" t="s">
        <v>707</v>
      </c>
      <c r="E152" s="3">
        <v>20214</v>
      </c>
    </row>
    <row r="153" spans="1:5" ht="13.8" x14ac:dyDescent="0.3">
      <c r="A153" s="3">
        <v>20301</v>
      </c>
      <c r="B153" s="3" t="s">
        <v>708</v>
      </c>
      <c r="C153" s="3"/>
      <c r="D153" s="3" t="s">
        <v>708</v>
      </c>
      <c r="E153" s="3">
        <v>20301</v>
      </c>
    </row>
    <row r="154" spans="1:5" ht="13.8" x14ac:dyDescent="0.3">
      <c r="A154" s="3">
        <v>20302</v>
      </c>
      <c r="B154" s="3" t="s">
        <v>709</v>
      </c>
      <c r="C154" s="3"/>
      <c r="D154" s="3" t="s">
        <v>709</v>
      </c>
      <c r="E154" s="3">
        <v>20302</v>
      </c>
    </row>
    <row r="155" spans="1:5" ht="13.8" x14ac:dyDescent="0.3">
      <c r="A155" s="3">
        <v>20303</v>
      </c>
      <c r="B155" s="3" t="s">
        <v>710</v>
      </c>
      <c r="C155" s="3"/>
      <c r="D155" s="3" t="s">
        <v>710</v>
      </c>
      <c r="E155" s="3">
        <v>20303</v>
      </c>
    </row>
    <row r="156" spans="1:5" ht="13.8" x14ac:dyDescent="0.3">
      <c r="A156" s="3">
        <v>20304</v>
      </c>
      <c r="B156" s="3" t="s">
        <v>711</v>
      </c>
      <c r="C156" s="3"/>
      <c r="D156" s="3" t="s">
        <v>711</v>
      </c>
      <c r="E156" s="3">
        <v>20304</v>
      </c>
    </row>
    <row r="157" spans="1:5" ht="13.8" x14ac:dyDescent="0.3">
      <c r="A157" s="3">
        <v>20305</v>
      </c>
      <c r="B157" s="3" t="s">
        <v>712</v>
      </c>
      <c r="C157" s="3"/>
      <c r="D157" s="3" t="s">
        <v>712</v>
      </c>
      <c r="E157" s="3">
        <v>20305</v>
      </c>
    </row>
    <row r="158" spans="1:5" ht="13.8" x14ac:dyDescent="0.3">
      <c r="A158" s="3">
        <v>20307</v>
      </c>
      <c r="B158" s="3" t="s">
        <v>713</v>
      </c>
      <c r="C158" s="3"/>
      <c r="D158" s="3" t="s">
        <v>713</v>
      </c>
      <c r="E158" s="3">
        <v>20307</v>
      </c>
    </row>
    <row r="159" spans="1:5" ht="13.8" x14ac:dyDescent="0.3">
      <c r="A159" s="3">
        <v>20308</v>
      </c>
      <c r="B159" s="3" t="s">
        <v>714</v>
      </c>
      <c r="C159" s="3"/>
      <c r="D159" s="3" t="s">
        <v>714</v>
      </c>
      <c r="E159" s="3">
        <v>20308</v>
      </c>
    </row>
    <row r="160" spans="1:5" ht="13.8" x14ac:dyDescent="0.3">
      <c r="A160" s="3">
        <v>20401</v>
      </c>
      <c r="B160" s="3" t="s">
        <v>715</v>
      </c>
      <c r="C160" s="3"/>
      <c r="D160" s="3" t="s">
        <v>715</v>
      </c>
      <c r="E160" s="3">
        <v>20401</v>
      </c>
    </row>
    <row r="161" spans="1:5" ht="13.8" x14ac:dyDescent="0.3">
      <c r="A161" s="3">
        <v>20402</v>
      </c>
      <c r="B161" s="3" t="s">
        <v>716</v>
      </c>
      <c r="C161" s="3"/>
      <c r="D161" s="3" t="s">
        <v>716</v>
      </c>
      <c r="E161" s="3">
        <v>20402</v>
      </c>
    </row>
    <row r="162" spans="1:5" ht="13.8" x14ac:dyDescent="0.3">
      <c r="A162" s="3">
        <v>20403</v>
      </c>
      <c r="B162" s="3" t="s">
        <v>717</v>
      </c>
      <c r="C162" s="3"/>
      <c r="D162" s="3" t="s">
        <v>717</v>
      </c>
      <c r="E162" s="3">
        <v>20403</v>
      </c>
    </row>
    <row r="163" spans="1:5" ht="13.8" x14ac:dyDescent="0.3">
      <c r="A163" s="3">
        <v>20404</v>
      </c>
      <c r="B163" s="3" t="s">
        <v>718</v>
      </c>
      <c r="C163" s="3"/>
      <c r="D163" s="3" t="s">
        <v>718</v>
      </c>
      <c r="E163" s="3">
        <v>20404</v>
      </c>
    </row>
    <row r="164" spans="1:5" ht="13.8" x14ac:dyDescent="0.3">
      <c r="A164" s="3">
        <v>20501</v>
      </c>
      <c r="B164" s="3" t="s">
        <v>719</v>
      </c>
      <c r="C164" s="3"/>
      <c r="D164" s="3" t="s">
        <v>719</v>
      </c>
      <c r="E164" s="3">
        <v>20501</v>
      </c>
    </row>
    <row r="165" spans="1:5" ht="13.8" x14ac:dyDescent="0.3">
      <c r="A165" s="3">
        <v>20502</v>
      </c>
      <c r="B165" s="3" t="s">
        <v>720</v>
      </c>
      <c r="C165" s="3"/>
      <c r="D165" s="3" t="s">
        <v>720</v>
      </c>
      <c r="E165" s="3">
        <v>20502</v>
      </c>
    </row>
    <row r="166" spans="1:5" ht="13.8" x14ac:dyDescent="0.3">
      <c r="A166" s="3">
        <v>20503</v>
      </c>
      <c r="B166" s="3" t="s">
        <v>721</v>
      </c>
      <c r="C166" s="3"/>
      <c r="D166" s="3" t="s">
        <v>721</v>
      </c>
      <c r="E166" s="3">
        <v>20503</v>
      </c>
    </row>
    <row r="167" spans="1:5" ht="13.8" x14ac:dyDescent="0.3">
      <c r="A167" s="3">
        <v>20504</v>
      </c>
      <c r="B167" s="3" t="s">
        <v>722</v>
      </c>
      <c r="C167" s="3"/>
      <c r="D167" s="3" t="s">
        <v>722</v>
      </c>
      <c r="E167" s="3">
        <v>20504</v>
      </c>
    </row>
    <row r="168" spans="1:5" ht="13.8" x14ac:dyDescent="0.3">
      <c r="A168" s="3">
        <v>20505</v>
      </c>
      <c r="B168" s="3" t="s">
        <v>723</v>
      </c>
      <c r="C168" s="3"/>
      <c r="D168" s="3" t="s">
        <v>723</v>
      </c>
      <c r="E168" s="3">
        <v>20505</v>
      </c>
    </row>
    <row r="169" spans="1:5" ht="13.8" x14ac:dyDescent="0.3">
      <c r="A169" s="3">
        <v>20506</v>
      </c>
      <c r="B169" s="3" t="s">
        <v>724</v>
      </c>
      <c r="C169" s="3"/>
      <c r="D169" s="3" t="s">
        <v>724</v>
      </c>
      <c r="E169" s="3">
        <v>20506</v>
      </c>
    </row>
    <row r="170" spans="1:5" ht="13.8" x14ac:dyDescent="0.3">
      <c r="A170" s="3">
        <v>20507</v>
      </c>
      <c r="B170" s="3" t="s">
        <v>725</v>
      </c>
      <c r="C170" s="3"/>
      <c r="D170" s="3" t="s">
        <v>725</v>
      </c>
      <c r="E170" s="3">
        <v>20507</v>
      </c>
    </row>
    <row r="171" spans="1:5" ht="13.8" x14ac:dyDescent="0.3">
      <c r="A171" s="3">
        <v>20508</v>
      </c>
      <c r="B171" s="3" t="s">
        <v>726</v>
      </c>
      <c r="C171" s="3"/>
      <c r="D171" s="3" t="s">
        <v>726</v>
      </c>
      <c r="E171" s="3">
        <v>20508</v>
      </c>
    </row>
    <row r="172" spans="1:5" ht="13.8" x14ac:dyDescent="0.3">
      <c r="A172" s="3">
        <v>20601</v>
      </c>
      <c r="B172" s="3" t="s">
        <v>727</v>
      </c>
      <c r="C172" s="3"/>
      <c r="D172" s="3" t="s">
        <v>727</v>
      </c>
      <c r="E172" s="3">
        <v>20601</v>
      </c>
    </row>
    <row r="173" spans="1:5" ht="13.8" x14ac:dyDescent="0.3">
      <c r="A173" s="3">
        <v>20602</v>
      </c>
      <c r="B173" s="3" t="s">
        <v>728</v>
      </c>
      <c r="C173" s="3"/>
      <c r="D173" s="3" t="s">
        <v>728</v>
      </c>
      <c r="E173" s="3">
        <v>20602</v>
      </c>
    </row>
    <row r="174" spans="1:5" ht="13.8" x14ac:dyDescent="0.3">
      <c r="A174" s="3">
        <v>20603</v>
      </c>
      <c r="B174" s="3" t="s">
        <v>729</v>
      </c>
      <c r="C174" s="3"/>
      <c r="D174" s="3" t="s">
        <v>729</v>
      </c>
      <c r="E174" s="3">
        <v>20603</v>
      </c>
    </row>
    <row r="175" spans="1:5" ht="13.8" x14ac:dyDescent="0.3">
      <c r="A175" s="3">
        <v>20604</v>
      </c>
      <c r="B175" s="3" t="s">
        <v>730</v>
      </c>
      <c r="C175" s="3"/>
      <c r="D175" s="3" t="s">
        <v>730</v>
      </c>
      <c r="E175" s="3">
        <v>20604</v>
      </c>
    </row>
    <row r="176" spans="1:5" ht="13.8" x14ac:dyDescent="0.3">
      <c r="A176" s="3">
        <v>20605</v>
      </c>
      <c r="B176" s="3" t="s">
        <v>731</v>
      </c>
      <c r="C176" s="3"/>
      <c r="D176" s="3" t="s">
        <v>731</v>
      </c>
      <c r="E176" s="3">
        <v>20605</v>
      </c>
    </row>
    <row r="177" spans="1:5" ht="13.8" x14ac:dyDescent="0.3">
      <c r="A177" s="3">
        <v>20606</v>
      </c>
      <c r="B177" s="3" t="s">
        <v>732</v>
      </c>
      <c r="C177" s="3"/>
      <c r="D177" s="3" t="s">
        <v>732</v>
      </c>
      <c r="E177" s="3">
        <v>20606</v>
      </c>
    </row>
    <row r="178" spans="1:5" ht="13.8" x14ac:dyDescent="0.3">
      <c r="A178" s="3">
        <v>20607</v>
      </c>
      <c r="B178" s="3" t="s">
        <v>1050</v>
      </c>
      <c r="C178" s="3"/>
      <c r="D178" s="3" t="s">
        <v>1050</v>
      </c>
      <c r="E178" s="3">
        <v>20607</v>
      </c>
    </row>
    <row r="179" spans="1:5" ht="13.8" x14ac:dyDescent="0.3">
      <c r="A179" s="3">
        <v>20608</v>
      </c>
      <c r="B179" s="3" t="s">
        <v>733</v>
      </c>
      <c r="C179" s="3"/>
      <c r="D179" s="3" t="s">
        <v>733</v>
      </c>
      <c r="E179" s="3">
        <v>20608</v>
      </c>
    </row>
    <row r="180" spans="1:5" ht="13.8" x14ac:dyDescent="0.3">
      <c r="A180" s="3">
        <v>20701</v>
      </c>
      <c r="B180" s="3" t="s">
        <v>734</v>
      </c>
      <c r="C180" s="3"/>
      <c r="D180" s="3" t="s">
        <v>734</v>
      </c>
      <c r="E180" s="3">
        <v>20701</v>
      </c>
    </row>
    <row r="181" spans="1:5" ht="13.8" x14ac:dyDescent="0.3">
      <c r="A181" s="3">
        <v>20702</v>
      </c>
      <c r="B181" s="3" t="s">
        <v>735</v>
      </c>
      <c r="C181" s="3"/>
      <c r="D181" s="3" t="s">
        <v>735</v>
      </c>
      <c r="E181" s="3">
        <v>20702</v>
      </c>
    </row>
    <row r="182" spans="1:5" ht="13.8" x14ac:dyDescent="0.3">
      <c r="A182" s="3">
        <v>20703</v>
      </c>
      <c r="B182" s="3" t="s">
        <v>736</v>
      </c>
      <c r="C182" s="3"/>
      <c r="D182" s="3" t="s">
        <v>736</v>
      </c>
      <c r="E182" s="3">
        <v>20703</v>
      </c>
    </row>
    <row r="183" spans="1:5" ht="13.8" x14ac:dyDescent="0.3">
      <c r="A183" s="3">
        <v>20704</v>
      </c>
      <c r="B183" s="3" t="s">
        <v>737</v>
      </c>
      <c r="C183" s="3"/>
      <c r="D183" s="3" t="s">
        <v>737</v>
      </c>
      <c r="E183" s="3">
        <v>20704</v>
      </c>
    </row>
    <row r="184" spans="1:5" ht="13.8" x14ac:dyDescent="0.3">
      <c r="A184" s="3">
        <v>20705</v>
      </c>
      <c r="B184" s="3" t="s">
        <v>738</v>
      </c>
      <c r="C184" s="3"/>
      <c r="D184" s="3" t="s">
        <v>738</v>
      </c>
      <c r="E184" s="3">
        <v>20705</v>
      </c>
    </row>
    <row r="185" spans="1:5" ht="13.8" x14ac:dyDescent="0.3">
      <c r="A185" s="3">
        <v>20706</v>
      </c>
      <c r="B185" s="3" t="s">
        <v>739</v>
      </c>
      <c r="C185" s="3"/>
      <c r="D185" s="3" t="s">
        <v>739</v>
      </c>
      <c r="E185" s="3">
        <v>20706</v>
      </c>
    </row>
    <row r="186" spans="1:5" ht="13.8" x14ac:dyDescent="0.3">
      <c r="A186" s="3">
        <v>20707</v>
      </c>
      <c r="B186" s="3" t="s">
        <v>1351</v>
      </c>
      <c r="C186" s="3"/>
      <c r="D186" s="3" t="s">
        <v>1351</v>
      </c>
      <c r="E186" s="3">
        <v>20707</v>
      </c>
    </row>
    <row r="187" spans="1:5" ht="13.8" x14ac:dyDescent="0.3">
      <c r="A187" s="3">
        <v>20801</v>
      </c>
      <c r="B187" s="3" t="s">
        <v>740</v>
      </c>
      <c r="C187" s="3"/>
      <c r="D187" s="3" t="s">
        <v>740</v>
      </c>
      <c r="E187" s="3">
        <v>20801</v>
      </c>
    </row>
    <row r="188" spans="1:5" ht="13.8" x14ac:dyDescent="0.3">
      <c r="A188" s="3">
        <v>20802</v>
      </c>
      <c r="B188" s="3" t="s">
        <v>741</v>
      </c>
      <c r="C188" s="3"/>
      <c r="D188" s="3" t="s">
        <v>741</v>
      </c>
      <c r="E188" s="3">
        <v>20802</v>
      </c>
    </row>
    <row r="189" spans="1:5" ht="13.8" x14ac:dyDescent="0.3">
      <c r="A189" s="3">
        <v>20803</v>
      </c>
      <c r="B189" s="3" t="s">
        <v>742</v>
      </c>
      <c r="C189" s="3"/>
      <c r="D189" s="3" t="s">
        <v>742</v>
      </c>
      <c r="E189" s="3">
        <v>20803</v>
      </c>
    </row>
    <row r="190" spans="1:5" ht="13.8" x14ac:dyDescent="0.3">
      <c r="A190" s="3">
        <v>20804</v>
      </c>
      <c r="B190" s="3" t="s">
        <v>743</v>
      </c>
      <c r="C190" s="3"/>
      <c r="D190" s="3" t="s">
        <v>743</v>
      </c>
      <c r="E190" s="3">
        <v>20804</v>
      </c>
    </row>
    <row r="191" spans="1:5" ht="13.8" x14ac:dyDescent="0.3">
      <c r="A191" s="3">
        <v>20805</v>
      </c>
      <c r="B191" s="3" t="s">
        <v>1051</v>
      </c>
      <c r="C191" s="3"/>
      <c r="D191" s="3" t="s">
        <v>1051</v>
      </c>
      <c r="E191" s="3">
        <v>20805</v>
      </c>
    </row>
    <row r="192" spans="1:5" ht="13.8" x14ac:dyDescent="0.3">
      <c r="A192" s="3">
        <v>20901</v>
      </c>
      <c r="B192" s="3" t="s">
        <v>744</v>
      </c>
      <c r="C192" s="3"/>
      <c r="D192" s="3" t="s">
        <v>744</v>
      </c>
      <c r="E192" s="3">
        <v>20901</v>
      </c>
    </row>
    <row r="193" spans="1:5" ht="13.8" x14ac:dyDescent="0.3">
      <c r="A193" s="3">
        <v>20902</v>
      </c>
      <c r="B193" s="3" t="s">
        <v>1352</v>
      </c>
      <c r="C193" s="3"/>
      <c r="D193" s="3" t="s">
        <v>1352</v>
      </c>
      <c r="E193" s="3">
        <v>20902</v>
      </c>
    </row>
    <row r="194" spans="1:5" ht="13.8" x14ac:dyDescent="0.3">
      <c r="A194" s="3">
        <v>20903</v>
      </c>
      <c r="B194" s="3" t="s">
        <v>1052</v>
      </c>
      <c r="C194" s="3"/>
      <c r="D194" s="3" t="s">
        <v>1052</v>
      </c>
      <c r="E194" s="3">
        <v>20903</v>
      </c>
    </row>
    <row r="195" spans="1:5" ht="13.8" x14ac:dyDescent="0.3">
      <c r="A195" s="3">
        <v>20904</v>
      </c>
      <c r="B195" s="3" t="s">
        <v>745</v>
      </c>
      <c r="C195" s="3"/>
      <c r="D195" s="3" t="s">
        <v>745</v>
      </c>
      <c r="E195" s="3">
        <v>20904</v>
      </c>
    </row>
    <row r="196" spans="1:5" ht="13.8" x14ac:dyDescent="0.3">
      <c r="A196" s="3">
        <v>20905</v>
      </c>
      <c r="B196" s="3" t="s">
        <v>1163</v>
      </c>
      <c r="C196" s="3"/>
      <c r="D196" s="3" t="s">
        <v>1163</v>
      </c>
      <c r="E196" s="3">
        <v>20905</v>
      </c>
    </row>
    <row r="197" spans="1:5" ht="13.8" x14ac:dyDescent="0.3">
      <c r="A197" s="3">
        <v>21001</v>
      </c>
      <c r="B197" s="3" t="s">
        <v>746</v>
      </c>
      <c r="C197" s="3"/>
      <c r="D197" s="3" t="s">
        <v>746</v>
      </c>
      <c r="E197" s="3">
        <v>21001</v>
      </c>
    </row>
    <row r="198" spans="1:5" ht="13.8" x14ac:dyDescent="0.3">
      <c r="A198" s="3">
        <v>21002</v>
      </c>
      <c r="B198" s="3" t="s">
        <v>747</v>
      </c>
      <c r="C198" s="3"/>
      <c r="D198" s="3" t="s">
        <v>747</v>
      </c>
      <c r="E198" s="3">
        <v>21002</v>
      </c>
    </row>
    <row r="199" spans="1:5" ht="13.8" x14ac:dyDescent="0.3">
      <c r="A199" s="3">
        <v>21003</v>
      </c>
      <c r="B199" s="3" t="s">
        <v>748</v>
      </c>
      <c r="C199" s="3"/>
      <c r="D199" s="3" t="s">
        <v>748</v>
      </c>
      <c r="E199" s="3">
        <v>21003</v>
      </c>
    </row>
    <row r="200" spans="1:5" ht="13.8" x14ac:dyDescent="0.3">
      <c r="A200" s="3">
        <v>21004</v>
      </c>
      <c r="B200" s="3" t="s">
        <v>1053</v>
      </c>
      <c r="C200" s="3"/>
      <c r="D200" s="3" t="s">
        <v>1053</v>
      </c>
      <c r="E200" s="3">
        <v>21004</v>
      </c>
    </row>
    <row r="201" spans="1:5" ht="13.8" x14ac:dyDescent="0.3">
      <c r="A201" s="3">
        <v>21005</v>
      </c>
      <c r="B201" s="3" t="s">
        <v>749</v>
      </c>
      <c r="C201" s="3"/>
      <c r="D201" s="3" t="s">
        <v>749</v>
      </c>
      <c r="E201" s="3">
        <v>21005</v>
      </c>
    </row>
    <row r="202" spans="1:5" ht="13.8" x14ac:dyDescent="0.3">
      <c r="A202" s="3">
        <v>21006</v>
      </c>
      <c r="B202" s="3" t="s">
        <v>750</v>
      </c>
      <c r="C202" s="3"/>
      <c r="D202" s="3" t="s">
        <v>750</v>
      </c>
      <c r="E202" s="3">
        <v>21006</v>
      </c>
    </row>
    <row r="203" spans="1:5" ht="13.8" x14ac:dyDescent="0.3">
      <c r="A203" s="3">
        <v>21007</v>
      </c>
      <c r="B203" s="3" t="s">
        <v>1054</v>
      </c>
      <c r="C203" s="3"/>
      <c r="D203" s="3" t="s">
        <v>1054</v>
      </c>
      <c r="E203" s="3">
        <v>21007</v>
      </c>
    </row>
    <row r="204" spans="1:5" ht="13.8" x14ac:dyDescent="0.3">
      <c r="A204" s="3">
        <v>21008</v>
      </c>
      <c r="B204" s="3" t="s">
        <v>1164</v>
      </c>
      <c r="C204" s="3"/>
      <c r="D204" s="3" t="s">
        <v>1164</v>
      </c>
      <c r="E204" s="3">
        <v>21008</v>
      </c>
    </row>
    <row r="205" spans="1:5" ht="13.8" x14ac:dyDescent="0.3">
      <c r="A205" s="3">
        <v>21009</v>
      </c>
      <c r="B205" s="3" t="s">
        <v>1165</v>
      </c>
      <c r="C205" s="3"/>
      <c r="D205" s="3" t="s">
        <v>1165</v>
      </c>
      <c r="E205" s="3">
        <v>21009</v>
      </c>
    </row>
    <row r="206" spans="1:5" ht="13.8" x14ac:dyDescent="0.3">
      <c r="A206" s="3">
        <v>21010</v>
      </c>
      <c r="B206" s="3" t="s">
        <v>751</v>
      </c>
      <c r="C206" s="3"/>
      <c r="D206" s="3" t="s">
        <v>751</v>
      </c>
      <c r="E206" s="3">
        <v>21010</v>
      </c>
    </row>
    <row r="207" spans="1:5" ht="13.8" x14ac:dyDescent="0.3">
      <c r="A207" s="3">
        <v>21011</v>
      </c>
      <c r="B207" s="3" t="s">
        <v>752</v>
      </c>
      <c r="C207" s="3"/>
      <c r="D207" s="3" t="s">
        <v>752</v>
      </c>
      <c r="E207" s="3">
        <v>21011</v>
      </c>
    </row>
    <row r="208" spans="1:5" ht="13.8" x14ac:dyDescent="0.3">
      <c r="A208" s="3">
        <v>21012</v>
      </c>
      <c r="B208" s="3" t="s">
        <v>753</v>
      </c>
      <c r="C208" s="3"/>
      <c r="D208" s="3" t="s">
        <v>753</v>
      </c>
      <c r="E208" s="3">
        <v>21012</v>
      </c>
    </row>
    <row r="209" spans="1:5" ht="13.8" x14ac:dyDescent="0.3">
      <c r="A209" s="3">
        <v>21013</v>
      </c>
      <c r="B209" s="3" t="s">
        <v>754</v>
      </c>
      <c r="C209" s="3"/>
      <c r="D209" s="3" t="s">
        <v>754</v>
      </c>
      <c r="E209" s="3">
        <v>21013</v>
      </c>
    </row>
    <row r="210" spans="1:5" ht="13.8" x14ac:dyDescent="0.3">
      <c r="A210" s="3">
        <v>21101</v>
      </c>
      <c r="B210" s="3" t="s">
        <v>755</v>
      </c>
      <c r="C210" s="3"/>
      <c r="D210" s="3" t="s">
        <v>755</v>
      </c>
      <c r="E210" s="3">
        <v>21101</v>
      </c>
    </row>
    <row r="211" spans="1:5" ht="13.8" x14ac:dyDescent="0.3">
      <c r="A211" s="3">
        <v>21102</v>
      </c>
      <c r="B211" s="3" t="s">
        <v>756</v>
      </c>
      <c r="C211" s="3"/>
      <c r="D211" s="3" t="s">
        <v>756</v>
      </c>
      <c r="E211" s="3">
        <v>21102</v>
      </c>
    </row>
    <row r="212" spans="1:5" ht="13.8" x14ac:dyDescent="0.3">
      <c r="A212" s="3">
        <v>21103</v>
      </c>
      <c r="B212" s="3" t="s">
        <v>1055</v>
      </c>
      <c r="C212" s="3"/>
      <c r="D212" s="3" t="s">
        <v>1055</v>
      </c>
      <c r="E212" s="3">
        <v>21103</v>
      </c>
    </row>
    <row r="213" spans="1:5" ht="13.8" x14ac:dyDescent="0.3">
      <c r="A213" s="3">
        <v>21104</v>
      </c>
      <c r="B213" s="3" t="s">
        <v>757</v>
      </c>
      <c r="C213" s="3"/>
      <c r="D213" s="3" t="s">
        <v>757</v>
      </c>
      <c r="E213" s="3">
        <v>21104</v>
      </c>
    </row>
    <row r="214" spans="1:5" ht="13.8" x14ac:dyDescent="0.3">
      <c r="A214" s="3">
        <v>21105</v>
      </c>
      <c r="B214" s="3" t="s">
        <v>758</v>
      </c>
      <c r="C214" s="3"/>
      <c r="D214" s="3" t="s">
        <v>758</v>
      </c>
      <c r="E214" s="3">
        <v>21105</v>
      </c>
    </row>
    <row r="215" spans="1:5" ht="13.8" x14ac:dyDescent="0.3">
      <c r="A215" s="3">
        <v>21106</v>
      </c>
      <c r="B215" s="3" t="s">
        <v>759</v>
      </c>
      <c r="C215" s="3"/>
      <c r="D215" s="3" t="s">
        <v>759</v>
      </c>
      <c r="E215" s="3">
        <v>21106</v>
      </c>
    </row>
    <row r="216" spans="1:5" ht="13.8" x14ac:dyDescent="0.3">
      <c r="A216" s="3">
        <v>21107</v>
      </c>
      <c r="B216" s="3" t="s">
        <v>760</v>
      </c>
      <c r="C216" s="3"/>
      <c r="D216" s="3" t="s">
        <v>760</v>
      </c>
      <c r="E216" s="3">
        <v>21107</v>
      </c>
    </row>
    <row r="217" spans="1:5" ht="13.8" x14ac:dyDescent="0.3">
      <c r="A217" s="3">
        <v>21201</v>
      </c>
      <c r="B217" s="3" t="s">
        <v>761</v>
      </c>
      <c r="C217" s="3"/>
      <c r="D217" s="3" t="s">
        <v>761</v>
      </c>
      <c r="E217" s="3">
        <v>21201</v>
      </c>
    </row>
    <row r="218" spans="1:5" ht="13.8" x14ac:dyDescent="0.3">
      <c r="A218" s="3">
        <v>21202</v>
      </c>
      <c r="B218" s="3" t="s">
        <v>762</v>
      </c>
      <c r="C218" s="3"/>
      <c r="D218" s="3" t="s">
        <v>762</v>
      </c>
      <c r="E218" s="3">
        <v>21202</v>
      </c>
    </row>
    <row r="219" spans="1:5" ht="13.8" x14ac:dyDescent="0.3">
      <c r="A219" s="3">
        <v>21203</v>
      </c>
      <c r="B219" s="3" t="s">
        <v>763</v>
      </c>
      <c r="C219" s="3"/>
      <c r="D219" s="3" t="s">
        <v>763</v>
      </c>
      <c r="E219" s="3">
        <v>21203</v>
      </c>
    </row>
    <row r="220" spans="1:5" ht="13.8" x14ac:dyDescent="0.3">
      <c r="A220" s="3">
        <v>21204</v>
      </c>
      <c r="B220" s="3" t="s">
        <v>764</v>
      </c>
      <c r="C220" s="3"/>
      <c r="D220" s="3" t="s">
        <v>764</v>
      </c>
      <c r="E220" s="3">
        <v>21204</v>
      </c>
    </row>
    <row r="221" spans="1:5" ht="13.8" x14ac:dyDescent="0.3">
      <c r="A221" s="3">
        <v>21205</v>
      </c>
      <c r="B221" s="3" t="s">
        <v>765</v>
      </c>
      <c r="C221" s="3"/>
      <c r="D221" s="3" t="s">
        <v>765</v>
      </c>
      <c r="E221" s="3">
        <v>21205</v>
      </c>
    </row>
    <row r="222" spans="1:5" ht="13.8" x14ac:dyDescent="0.3">
      <c r="A222" s="3">
        <v>21301</v>
      </c>
      <c r="B222" s="3" t="s">
        <v>766</v>
      </c>
      <c r="C222" s="3"/>
      <c r="D222" s="3" t="s">
        <v>766</v>
      </c>
      <c r="E222" s="3">
        <v>21301</v>
      </c>
    </row>
    <row r="223" spans="1:5" ht="13.8" x14ac:dyDescent="0.3">
      <c r="A223" s="3">
        <v>21302</v>
      </c>
      <c r="B223" s="3" t="s">
        <v>767</v>
      </c>
      <c r="C223" s="3"/>
      <c r="D223" s="3" t="s">
        <v>767</v>
      </c>
      <c r="E223" s="3">
        <v>21302</v>
      </c>
    </row>
    <row r="224" spans="1:5" ht="13.8" x14ac:dyDescent="0.3">
      <c r="A224" s="3">
        <v>21303</v>
      </c>
      <c r="B224" s="3" t="s">
        <v>1056</v>
      </c>
      <c r="C224" s="3"/>
      <c r="D224" s="3" t="s">
        <v>1056</v>
      </c>
      <c r="E224" s="3">
        <v>21303</v>
      </c>
    </row>
    <row r="225" spans="1:5" ht="13.8" x14ac:dyDescent="0.3">
      <c r="A225" s="3">
        <v>21304</v>
      </c>
      <c r="B225" s="3" t="s">
        <v>768</v>
      </c>
      <c r="C225" s="3"/>
      <c r="D225" s="3" t="s">
        <v>768</v>
      </c>
      <c r="E225" s="3">
        <v>21304</v>
      </c>
    </row>
    <row r="226" spans="1:5" ht="13.8" x14ac:dyDescent="0.3">
      <c r="A226" s="3">
        <v>21305</v>
      </c>
      <c r="B226" s="3" t="s">
        <v>769</v>
      </c>
      <c r="C226" s="3"/>
      <c r="D226" s="3" t="s">
        <v>769</v>
      </c>
      <c r="E226" s="3">
        <v>21305</v>
      </c>
    </row>
    <row r="227" spans="1:5" ht="13.8" x14ac:dyDescent="0.3">
      <c r="A227" s="3">
        <v>21306</v>
      </c>
      <c r="B227" s="3" t="s">
        <v>770</v>
      </c>
      <c r="C227" s="3"/>
      <c r="D227" s="3" t="s">
        <v>770</v>
      </c>
      <c r="E227" s="3">
        <v>21306</v>
      </c>
    </row>
    <row r="228" spans="1:5" ht="13.8" x14ac:dyDescent="0.3">
      <c r="A228" s="3">
        <v>21307</v>
      </c>
      <c r="B228" s="3" t="s">
        <v>771</v>
      </c>
      <c r="C228" s="3"/>
      <c r="D228" s="3" t="s">
        <v>771</v>
      </c>
      <c r="E228" s="3">
        <v>21307</v>
      </c>
    </row>
    <row r="229" spans="1:5" ht="13.8" x14ac:dyDescent="0.3">
      <c r="A229" s="3">
        <v>21308</v>
      </c>
      <c r="B229" s="3" t="s">
        <v>772</v>
      </c>
      <c r="C229" s="3"/>
      <c r="D229" s="3" t="s">
        <v>772</v>
      </c>
      <c r="E229" s="3">
        <v>21308</v>
      </c>
    </row>
    <row r="230" spans="1:5" ht="13.8" x14ac:dyDescent="0.3">
      <c r="A230" s="3">
        <v>21401</v>
      </c>
      <c r="B230" s="3" t="s">
        <v>773</v>
      </c>
      <c r="C230" s="3"/>
      <c r="D230" s="3" t="s">
        <v>773</v>
      </c>
      <c r="E230" s="3">
        <v>21401</v>
      </c>
    </row>
    <row r="231" spans="1:5" ht="13.8" x14ac:dyDescent="0.3">
      <c r="A231" s="4">
        <v>21402</v>
      </c>
      <c r="B231" s="3" t="s">
        <v>774</v>
      </c>
      <c r="C231" s="3"/>
      <c r="D231" s="3" t="s">
        <v>774</v>
      </c>
      <c r="E231" s="4">
        <v>21402</v>
      </c>
    </row>
    <row r="232" spans="1:5" ht="13.8" x14ac:dyDescent="0.3">
      <c r="A232" s="3">
        <v>21403</v>
      </c>
      <c r="B232" s="3" t="s">
        <v>775</v>
      </c>
      <c r="C232" s="3"/>
      <c r="D232" s="3" t="s">
        <v>775</v>
      </c>
      <c r="E232" s="3">
        <v>21403</v>
      </c>
    </row>
    <row r="233" spans="1:5" ht="13.8" x14ac:dyDescent="0.3">
      <c r="A233" s="3">
        <v>21404</v>
      </c>
      <c r="B233" s="3" t="s">
        <v>776</v>
      </c>
      <c r="C233" s="3"/>
      <c r="D233" s="3" t="s">
        <v>776</v>
      </c>
      <c r="E233" s="3">
        <v>21404</v>
      </c>
    </row>
    <row r="234" spans="1:5" ht="13.8" x14ac:dyDescent="0.3">
      <c r="A234" s="3">
        <v>21501</v>
      </c>
      <c r="B234" s="3" t="s">
        <v>777</v>
      </c>
      <c r="C234" s="3"/>
      <c r="D234" s="3" t="s">
        <v>777</v>
      </c>
      <c r="E234" s="3">
        <v>21501</v>
      </c>
    </row>
    <row r="235" spans="1:5" ht="13.8" x14ac:dyDescent="0.3">
      <c r="A235" s="3">
        <v>21502</v>
      </c>
      <c r="B235" s="3" t="s">
        <v>778</v>
      </c>
      <c r="C235" s="3"/>
      <c r="D235" s="3" t="s">
        <v>778</v>
      </c>
      <c r="E235" s="3">
        <v>21502</v>
      </c>
    </row>
    <row r="236" spans="1:5" ht="13.8" x14ac:dyDescent="0.3">
      <c r="A236" s="3">
        <v>21503</v>
      </c>
      <c r="B236" s="3" t="s">
        <v>779</v>
      </c>
      <c r="C236" s="3"/>
      <c r="D236" s="3" t="s">
        <v>779</v>
      </c>
      <c r="E236" s="3">
        <v>21503</v>
      </c>
    </row>
    <row r="237" spans="1:5" ht="13.8" x14ac:dyDescent="0.3">
      <c r="A237" s="3">
        <v>21504</v>
      </c>
      <c r="B237" s="3" t="s">
        <v>780</v>
      </c>
      <c r="C237" s="3"/>
      <c r="D237" s="3" t="s">
        <v>780</v>
      </c>
      <c r="E237" s="3">
        <v>21504</v>
      </c>
    </row>
    <row r="238" spans="1:5" ht="13.8" x14ac:dyDescent="0.3">
      <c r="A238" s="3">
        <v>21601</v>
      </c>
      <c r="B238" s="3" t="s">
        <v>781</v>
      </c>
      <c r="C238" s="3"/>
      <c r="D238" s="3" t="s">
        <v>781</v>
      </c>
      <c r="E238" s="3">
        <v>21601</v>
      </c>
    </row>
    <row r="239" spans="1:5" ht="13.8" x14ac:dyDescent="0.3">
      <c r="A239" s="3">
        <v>21602</v>
      </c>
      <c r="B239" s="3" t="s">
        <v>782</v>
      </c>
      <c r="C239" s="3"/>
      <c r="D239" s="3" t="s">
        <v>782</v>
      </c>
      <c r="E239" s="3">
        <v>21602</v>
      </c>
    </row>
    <row r="240" spans="1:5" ht="13.8" x14ac:dyDescent="0.3">
      <c r="A240" s="3">
        <v>21603</v>
      </c>
      <c r="B240" s="3" t="s">
        <v>783</v>
      </c>
      <c r="C240" s="3"/>
      <c r="D240" s="3" t="s">
        <v>783</v>
      </c>
      <c r="E240" s="3">
        <v>21603</v>
      </c>
    </row>
    <row r="241" spans="1:5" ht="13.8" x14ac:dyDescent="0.3">
      <c r="A241" s="3">
        <v>30101</v>
      </c>
      <c r="B241" s="3" t="s">
        <v>784</v>
      </c>
      <c r="C241" s="3"/>
      <c r="D241" s="3" t="s">
        <v>784</v>
      </c>
      <c r="E241" s="3">
        <v>30101</v>
      </c>
    </row>
    <row r="242" spans="1:5" ht="13.8" x14ac:dyDescent="0.3">
      <c r="A242" s="3">
        <v>30102</v>
      </c>
      <c r="B242" s="3" t="s">
        <v>785</v>
      </c>
      <c r="C242" s="3"/>
      <c r="D242" s="3" t="s">
        <v>785</v>
      </c>
      <c r="E242" s="3">
        <v>30102</v>
      </c>
    </row>
    <row r="243" spans="1:5" ht="13.8" x14ac:dyDescent="0.3">
      <c r="A243" s="3">
        <v>30103</v>
      </c>
      <c r="B243" s="3" t="s">
        <v>786</v>
      </c>
      <c r="C243" s="3"/>
      <c r="D243" s="3" t="s">
        <v>786</v>
      </c>
      <c r="E243" s="3">
        <v>30103</v>
      </c>
    </row>
    <row r="244" spans="1:5" ht="13.8" x14ac:dyDescent="0.3">
      <c r="A244" s="3">
        <v>30104</v>
      </c>
      <c r="B244" s="3" t="s">
        <v>787</v>
      </c>
      <c r="C244" s="3"/>
      <c r="D244" s="3" t="s">
        <v>787</v>
      </c>
      <c r="E244" s="3">
        <v>30104</v>
      </c>
    </row>
    <row r="245" spans="1:5" ht="13.8" x14ac:dyDescent="0.3">
      <c r="A245" s="3">
        <v>30105</v>
      </c>
      <c r="B245" s="3" t="s">
        <v>1057</v>
      </c>
      <c r="C245" s="3"/>
      <c r="D245" s="3" t="s">
        <v>1057</v>
      </c>
      <c r="E245" s="3">
        <v>30105</v>
      </c>
    </row>
    <row r="246" spans="1:5" ht="13.8" x14ac:dyDescent="0.3">
      <c r="A246" s="3">
        <v>30106</v>
      </c>
      <c r="B246" s="3" t="s">
        <v>1058</v>
      </c>
      <c r="C246" s="3"/>
      <c r="D246" s="3" t="s">
        <v>1058</v>
      </c>
      <c r="E246" s="3">
        <v>30106</v>
      </c>
    </row>
    <row r="247" spans="1:5" ht="13.8" x14ac:dyDescent="0.3">
      <c r="A247" s="3">
        <v>30107</v>
      </c>
      <c r="B247" s="3" t="s">
        <v>788</v>
      </c>
      <c r="C247" s="3"/>
      <c r="D247" s="3" t="s">
        <v>788</v>
      </c>
      <c r="E247" s="3">
        <v>30107</v>
      </c>
    </row>
    <row r="248" spans="1:5" ht="13.8" x14ac:dyDescent="0.3">
      <c r="A248" s="3">
        <v>30108</v>
      </c>
      <c r="B248" s="3" t="s">
        <v>789</v>
      </c>
      <c r="C248" s="3"/>
      <c r="D248" s="3" t="s">
        <v>789</v>
      </c>
      <c r="E248" s="3">
        <v>30108</v>
      </c>
    </row>
    <row r="249" spans="1:5" ht="13.8" x14ac:dyDescent="0.3">
      <c r="A249" s="3">
        <v>30109</v>
      </c>
      <c r="B249" s="3" t="s">
        <v>1059</v>
      </c>
      <c r="C249" s="3"/>
      <c r="D249" s="3" t="s">
        <v>1059</v>
      </c>
      <c r="E249" s="3">
        <v>30109</v>
      </c>
    </row>
    <row r="250" spans="1:5" ht="13.8" x14ac:dyDescent="0.3">
      <c r="A250" s="3">
        <v>30110</v>
      </c>
      <c r="B250" s="3" t="s">
        <v>790</v>
      </c>
      <c r="C250" s="3"/>
      <c r="D250" s="3" t="s">
        <v>790</v>
      </c>
      <c r="E250" s="3">
        <v>30110</v>
      </c>
    </row>
    <row r="251" spans="1:5" ht="13.8" x14ac:dyDescent="0.3">
      <c r="A251" s="3">
        <v>30111</v>
      </c>
      <c r="B251" s="3" t="s">
        <v>791</v>
      </c>
      <c r="C251" s="3"/>
      <c r="D251" s="3" t="s">
        <v>791</v>
      </c>
      <c r="E251" s="3">
        <v>30111</v>
      </c>
    </row>
    <row r="252" spans="1:5" ht="13.8" x14ac:dyDescent="0.3">
      <c r="A252" s="3">
        <v>30201</v>
      </c>
      <c r="B252" s="3" t="s">
        <v>792</v>
      </c>
      <c r="C252" s="3"/>
      <c r="D252" s="3" t="s">
        <v>792</v>
      </c>
      <c r="E252" s="3">
        <v>30201</v>
      </c>
    </row>
    <row r="253" spans="1:5" ht="13.8" x14ac:dyDescent="0.3">
      <c r="A253" s="3">
        <v>30202</v>
      </c>
      <c r="B253" s="3" t="s">
        <v>793</v>
      </c>
      <c r="C253" s="3"/>
      <c r="D253" s="3" t="s">
        <v>793</v>
      </c>
      <c r="E253" s="3">
        <v>30202</v>
      </c>
    </row>
    <row r="254" spans="1:5" ht="13.8" x14ac:dyDescent="0.3">
      <c r="A254" s="3">
        <v>30203</v>
      </c>
      <c r="B254" s="3" t="s">
        <v>794</v>
      </c>
      <c r="C254" s="3"/>
      <c r="D254" s="3" t="s">
        <v>794</v>
      </c>
      <c r="E254" s="3">
        <v>30203</v>
      </c>
    </row>
    <row r="255" spans="1:5" ht="13.8" x14ac:dyDescent="0.3">
      <c r="A255" s="3">
        <v>30204</v>
      </c>
      <c r="B255" s="3" t="s">
        <v>795</v>
      </c>
      <c r="C255" s="3"/>
      <c r="D255" s="3" t="s">
        <v>795</v>
      </c>
      <c r="E255" s="3">
        <v>30204</v>
      </c>
    </row>
    <row r="256" spans="1:5" ht="13.8" x14ac:dyDescent="0.3">
      <c r="A256" s="3">
        <v>30205</v>
      </c>
      <c r="B256" s="3" t="s">
        <v>796</v>
      </c>
      <c r="C256" s="3"/>
      <c r="D256" s="3" t="s">
        <v>796</v>
      </c>
      <c r="E256" s="3">
        <v>30205</v>
      </c>
    </row>
    <row r="257" spans="1:5" ht="13.8" x14ac:dyDescent="0.3">
      <c r="A257" s="3">
        <v>30206</v>
      </c>
      <c r="B257" s="3" t="s">
        <v>1060</v>
      </c>
      <c r="C257" s="3"/>
      <c r="D257" s="3" t="s">
        <v>1060</v>
      </c>
      <c r="E257" s="3">
        <v>30206</v>
      </c>
    </row>
    <row r="258" spans="1:5" ht="13.8" x14ac:dyDescent="0.3">
      <c r="A258" s="3">
        <v>30301</v>
      </c>
      <c r="B258" s="3" t="s">
        <v>797</v>
      </c>
      <c r="C258" s="3"/>
      <c r="D258" s="3" t="s">
        <v>797</v>
      </c>
      <c r="E258" s="3">
        <v>30301</v>
      </c>
    </row>
    <row r="259" spans="1:5" ht="13.8" x14ac:dyDescent="0.3">
      <c r="A259" s="3">
        <v>30302</v>
      </c>
      <c r="B259" s="3" t="s">
        <v>798</v>
      </c>
      <c r="C259" s="3"/>
      <c r="D259" s="3" t="s">
        <v>798</v>
      </c>
      <c r="E259" s="3">
        <v>30302</v>
      </c>
    </row>
    <row r="260" spans="1:5" ht="13.8" x14ac:dyDescent="0.3">
      <c r="A260" s="3">
        <v>30303</v>
      </c>
      <c r="B260" s="3" t="s">
        <v>799</v>
      </c>
      <c r="C260" s="3"/>
      <c r="D260" s="3" t="s">
        <v>799</v>
      </c>
      <c r="E260" s="3">
        <v>30303</v>
      </c>
    </row>
    <row r="261" spans="1:5" ht="13.8" x14ac:dyDescent="0.3">
      <c r="A261" s="3">
        <v>30304</v>
      </c>
      <c r="B261" s="3" t="s">
        <v>800</v>
      </c>
      <c r="C261" s="3"/>
      <c r="D261" s="3" t="s">
        <v>800</v>
      </c>
      <c r="E261" s="3">
        <v>30304</v>
      </c>
    </row>
    <row r="262" spans="1:5" ht="13.8" x14ac:dyDescent="0.3">
      <c r="A262" s="3">
        <v>30305</v>
      </c>
      <c r="B262" s="3" t="s">
        <v>801</v>
      </c>
      <c r="C262" s="3"/>
      <c r="D262" s="3" t="s">
        <v>801</v>
      </c>
      <c r="E262" s="3">
        <v>30305</v>
      </c>
    </row>
    <row r="263" spans="1:5" ht="13.8" x14ac:dyDescent="0.3">
      <c r="A263" s="3">
        <v>30306</v>
      </c>
      <c r="B263" s="3" t="s">
        <v>1061</v>
      </c>
      <c r="C263" s="3"/>
      <c r="D263" s="3" t="s">
        <v>1061</v>
      </c>
      <c r="E263" s="3">
        <v>30306</v>
      </c>
    </row>
    <row r="264" spans="1:5" ht="13.8" x14ac:dyDescent="0.3">
      <c r="A264" s="3">
        <v>30307</v>
      </c>
      <c r="B264" s="3" t="s">
        <v>802</v>
      </c>
      <c r="C264" s="3"/>
      <c r="D264" s="3" t="s">
        <v>802</v>
      </c>
      <c r="E264" s="3">
        <v>30307</v>
      </c>
    </row>
    <row r="265" spans="1:5" ht="13.8" x14ac:dyDescent="0.3">
      <c r="A265" s="3">
        <v>30308</v>
      </c>
      <c r="B265" s="3" t="s">
        <v>803</v>
      </c>
      <c r="C265" s="3"/>
      <c r="D265" s="3" t="s">
        <v>803</v>
      </c>
      <c r="E265" s="3">
        <v>30308</v>
      </c>
    </row>
    <row r="266" spans="1:5" ht="13.8" x14ac:dyDescent="0.3">
      <c r="A266" s="3">
        <v>30401</v>
      </c>
      <c r="B266" s="3" t="s">
        <v>804</v>
      </c>
      <c r="C266" s="3"/>
      <c r="D266" s="3" t="s">
        <v>804</v>
      </c>
      <c r="E266" s="3">
        <v>30401</v>
      </c>
    </row>
    <row r="267" spans="1:5" ht="13.8" x14ac:dyDescent="0.3">
      <c r="A267" s="3">
        <v>30402</v>
      </c>
      <c r="B267" s="3" t="s">
        <v>805</v>
      </c>
      <c r="C267" s="3"/>
      <c r="D267" s="3" t="s">
        <v>805</v>
      </c>
      <c r="E267" s="3">
        <v>30402</v>
      </c>
    </row>
    <row r="268" spans="1:5" ht="13.8" x14ac:dyDescent="0.3">
      <c r="A268" s="3">
        <v>30403</v>
      </c>
      <c r="B268" s="3" t="s">
        <v>806</v>
      </c>
      <c r="C268" s="3"/>
      <c r="D268" s="3" t="s">
        <v>806</v>
      </c>
      <c r="E268" s="3">
        <v>30403</v>
      </c>
    </row>
    <row r="269" spans="1:5" ht="13.8" x14ac:dyDescent="0.3">
      <c r="A269" s="3">
        <v>30404</v>
      </c>
      <c r="B269" s="3" t="s">
        <v>1062</v>
      </c>
      <c r="C269" s="3"/>
      <c r="D269" s="3" t="s">
        <v>1062</v>
      </c>
      <c r="E269" s="3">
        <v>30404</v>
      </c>
    </row>
    <row r="270" spans="1:5" ht="13.8" x14ac:dyDescent="0.3">
      <c r="A270" s="3">
        <v>30501</v>
      </c>
      <c r="B270" s="3" t="s">
        <v>807</v>
      </c>
      <c r="C270" s="3"/>
      <c r="D270" s="3" t="s">
        <v>807</v>
      </c>
      <c r="E270" s="3">
        <v>30501</v>
      </c>
    </row>
    <row r="271" spans="1:5" ht="13.8" x14ac:dyDescent="0.3">
      <c r="A271" s="3">
        <v>30502</v>
      </c>
      <c r="B271" s="3" t="s">
        <v>808</v>
      </c>
      <c r="C271" s="3"/>
      <c r="D271" s="3" t="s">
        <v>808</v>
      </c>
      <c r="E271" s="3">
        <v>30502</v>
      </c>
    </row>
    <row r="272" spans="1:5" ht="13.8" x14ac:dyDescent="0.3">
      <c r="A272" s="3">
        <v>30503</v>
      </c>
      <c r="B272" s="3" t="s">
        <v>809</v>
      </c>
      <c r="C272" s="3"/>
      <c r="D272" s="3" t="s">
        <v>809</v>
      </c>
      <c r="E272" s="3">
        <v>30503</v>
      </c>
    </row>
    <row r="273" spans="1:5" ht="13.8" x14ac:dyDescent="0.3">
      <c r="A273" s="3">
        <v>30504</v>
      </c>
      <c r="B273" s="3" t="s">
        <v>810</v>
      </c>
      <c r="C273" s="3"/>
      <c r="D273" s="3" t="s">
        <v>810</v>
      </c>
      <c r="E273" s="3">
        <v>30504</v>
      </c>
    </row>
    <row r="274" spans="1:5" ht="13.8" x14ac:dyDescent="0.3">
      <c r="A274" s="3">
        <v>30505</v>
      </c>
      <c r="B274" s="3" t="s">
        <v>811</v>
      </c>
      <c r="C274" s="3"/>
      <c r="D274" s="3" t="s">
        <v>811</v>
      </c>
      <c r="E274" s="3">
        <v>30505</v>
      </c>
    </row>
    <row r="275" spans="1:5" ht="13.8" x14ac:dyDescent="0.3">
      <c r="A275" s="3">
        <v>30506</v>
      </c>
      <c r="B275" s="3" t="s">
        <v>812</v>
      </c>
      <c r="C275" s="3"/>
      <c r="D275" s="3" t="s">
        <v>812</v>
      </c>
      <c r="E275" s="3">
        <v>30506</v>
      </c>
    </row>
    <row r="276" spans="1:5" ht="13.8" x14ac:dyDescent="0.3">
      <c r="A276" s="3">
        <v>30507</v>
      </c>
      <c r="B276" s="3" t="s">
        <v>813</v>
      </c>
      <c r="C276" s="3"/>
      <c r="D276" s="3" t="s">
        <v>813</v>
      </c>
      <c r="E276" s="3">
        <v>30507</v>
      </c>
    </row>
    <row r="277" spans="1:5" ht="13.8" x14ac:dyDescent="0.3">
      <c r="A277" s="3">
        <v>30508</v>
      </c>
      <c r="B277" s="3" t="s">
        <v>814</v>
      </c>
      <c r="C277" s="3"/>
      <c r="D277" s="3" t="s">
        <v>814</v>
      </c>
      <c r="E277" s="3">
        <v>30508</v>
      </c>
    </row>
    <row r="278" spans="1:5" ht="13.8" x14ac:dyDescent="0.3">
      <c r="A278" s="3">
        <v>30509</v>
      </c>
      <c r="B278" s="3" t="s">
        <v>815</v>
      </c>
      <c r="C278" s="3"/>
      <c r="D278" s="3" t="s">
        <v>815</v>
      </c>
      <c r="E278" s="3">
        <v>30509</v>
      </c>
    </row>
    <row r="279" spans="1:5" ht="13.8" x14ac:dyDescent="0.3">
      <c r="A279" s="3">
        <v>30510</v>
      </c>
      <c r="B279" s="3" t="s">
        <v>816</v>
      </c>
      <c r="C279" s="3"/>
      <c r="D279" s="3" t="s">
        <v>816</v>
      </c>
      <c r="E279" s="3">
        <v>30510</v>
      </c>
    </row>
    <row r="280" spans="1:5" ht="13.8" x14ac:dyDescent="0.3">
      <c r="A280" s="3">
        <v>30511</v>
      </c>
      <c r="B280" s="3" t="s">
        <v>817</v>
      </c>
      <c r="C280" s="3"/>
      <c r="D280" s="3" t="s">
        <v>817</v>
      </c>
      <c r="E280" s="3">
        <v>30511</v>
      </c>
    </row>
    <row r="281" spans="1:5" ht="13.8" x14ac:dyDescent="0.3">
      <c r="A281" s="3">
        <v>30512</v>
      </c>
      <c r="B281" s="3" t="s">
        <v>1166</v>
      </c>
      <c r="C281" s="3"/>
      <c r="D281" s="3" t="s">
        <v>1166</v>
      </c>
      <c r="E281" s="3">
        <v>30512</v>
      </c>
    </row>
    <row r="282" spans="1:5" ht="13.8" x14ac:dyDescent="0.3">
      <c r="A282" s="3">
        <v>30601</v>
      </c>
      <c r="B282" s="3" t="s">
        <v>818</v>
      </c>
      <c r="C282" s="3"/>
      <c r="D282" s="3" t="s">
        <v>818</v>
      </c>
      <c r="E282" s="3">
        <v>30601</v>
      </c>
    </row>
    <row r="283" spans="1:5" ht="13.8" x14ac:dyDescent="0.3">
      <c r="A283" s="3">
        <v>30602</v>
      </c>
      <c r="B283" s="3" t="s">
        <v>819</v>
      </c>
      <c r="C283" s="3"/>
      <c r="D283" s="3" t="s">
        <v>819</v>
      </c>
      <c r="E283" s="3">
        <v>30602</v>
      </c>
    </row>
    <row r="284" spans="1:5" ht="13.8" x14ac:dyDescent="0.3">
      <c r="A284" s="3">
        <v>30603</v>
      </c>
      <c r="B284" s="3" t="s">
        <v>820</v>
      </c>
      <c r="C284" s="3"/>
      <c r="D284" s="3" t="s">
        <v>820</v>
      </c>
      <c r="E284" s="3">
        <v>30603</v>
      </c>
    </row>
    <row r="285" spans="1:5" ht="13.8" x14ac:dyDescent="0.3">
      <c r="A285" s="3">
        <v>30701</v>
      </c>
      <c r="B285" s="3" t="s">
        <v>821</v>
      </c>
      <c r="C285" s="3"/>
      <c r="D285" s="3" t="s">
        <v>821</v>
      </c>
      <c r="E285" s="3">
        <v>30701</v>
      </c>
    </row>
    <row r="286" spans="1:5" ht="13.8" x14ac:dyDescent="0.3">
      <c r="A286" s="3">
        <v>30702</v>
      </c>
      <c r="B286" s="3" t="s">
        <v>822</v>
      </c>
      <c r="C286" s="3"/>
      <c r="D286" s="3" t="s">
        <v>822</v>
      </c>
      <c r="E286" s="3">
        <v>30702</v>
      </c>
    </row>
    <row r="287" spans="1:5" ht="13.8" x14ac:dyDescent="0.3">
      <c r="A287" s="3">
        <v>30703</v>
      </c>
      <c r="B287" s="3" t="s">
        <v>823</v>
      </c>
      <c r="C287" s="3"/>
      <c r="D287" s="3" t="s">
        <v>823</v>
      </c>
      <c r="E287" s="3">
        <v>30703</v>
      </c>
    </row>
    <row r="288" spans="1:5" ht="13.8" x14ac:dyDescent="0.3">
      <c r="A288" s="3">
        <v>30704</v>
      </c>
      <c r="B288" s="3" t="s">
        <v>824</v>
      </c>
      <c r="C288" s="3"/>
      <c r="D288" s="3" t="s">
        <v>824</v>
      </c>
      <c r="E288" s="3">
        <v>30704</v>
      </c>
    </row>
    <row r="289" spans="1:5" ht="13.8" x14ac:dyDescent="0.3">
      <c r="A289" s="3">
        <v>30705</v>
      </c>
      <c r="B289" s="3" t="s">
        <v>825</v>
      </c>
      <c r="C289" s="3"/>
      <c r="D289" s="3" t="s">
        <v>825</v>
      </c>
      <c r="E289" s="3">
        <v>30705</v>
      </c>
    </row>
    <row r="290" spans="1:5" ht="13.8" x14ac:dyDescent="0.3">
      <c r="A290" s="3">
        <v>30801</v>
      </c>
      <c r="B290" s="3" t="s">
        <v>1063</v>
      </c>
      <c r="C290" s="3"/>
      <c r="D290" s="3" t="s">
        <v>1063</v>
      </c>
      <c r="E290" s="3">
        <v>30801</v>
      </c>
    </row>
    <row r="291" spans="1:5" ht="13.8" x14ac:dyDescent="0.3">
      <c r="A291" s="3">
        <v>30802</v>
      </c>
      <c r="B291" s="3" t="s">
        <v>826</v>
      </c>
      <c r="C291" s="3"/>
      <c r="D291" s="3" t="s">
        <v>826</v>
      </c>
      <c r="E291" s="3">
        <v>30802</v>
      </c>
    </row>
    <row r="292" spans="1:5" ht="13.8" x14ac:dyDescent="0.3">
      <c r="A292" s="3">
        <v>30803</v>
      </c>
      <c r="B292" s="3" t="s">
        <v>827</v>
      </c>
      <c r="C292" s="3"/>
      <c r="D292" s="3" t="s">
        <v>827</v>
      </c>
      <c r="E292" s="3">
        <v>30803</v>
      </c>
    </row>
    <row r="293" spans="1:5" ht="13.8" x14ac:dyDescent="0.3">
      <c r="A293" s="3">
        <v>30804</v>
      </c>
      <c r="B293" s="3" t="s">
        <v>828</v>
      </c>
      <c r="C293" s="3"/>
      <c r="D293" s="3" t="s">
        <v>828</v>
      </c>
      <c r="E293" s="3">
        <v>30804</v>
      </c>
    </row>
    <row r="294" spans="1:5" ht="13.8" x14ac:dyDescent="0.3">
      <c r="A294" s="3">
        <v>40101</v>
      </c>
      <c r="B294" s="3" t="s">
        <v>829</v>
      </c>
      <c r="C294" s="3"/>
      <c r="D294" s="3" t="s">
        <v>829</v>
      </c>
      <c r="E294" s="3">
        <v>40101</v>
      </c>
    </row>
    <row r="295" spans="1:5" ht="13.8" x14ac:dyDescent="0.3">
      <c r="A295" s="3">
        <v>40102</v>
      </c>
      <c r="B295" s="3" t="s">
        <v>830</v>
      </c>
      <c r="C295" s="3"/>
      <c r="D295" s="3" t="s">
        <v>830</v>
      </c>
      <c r="E295" s="3">
        <v>40102</v>
      </c>
    </row>
    <row r="296" spans="1:5" ht="13.8" x14ac:dyDescent="0.3">
      <c r="A296" s="3">
        <v>40103</v>
      </c>
      <c r="B296" s="3" t="s">
        <v>831</v>
      </c>
      <c r="C296" s="3"/>
      <c r="D296" s="3" t="s">
        <v>831</v>
      </c>
      <c r="E296" s="3">
        <v>40103</v>
      </c>
    </row>
    <row r="297" spans="1:5" ht="13.8" x14ac:dyDescent="0.3">
      <c r="A297" s="3">
        <v>40104</v>
      </c>
      <c r="B297" s="3" t="s">
        <v>832</v>
      </c>
      <c r="C297" s="3"/>
      <c r="D297" s="3" t="s">
        <v>832</v>
      </c>
      <c r="E297" s="3">
        <v>40104</v>
      </c>
    </row>
    <row r="298" spans="1:5" ht="13.8" x14ac:dyDescent="0.3">
      <c r="A298" s="3">
        <v>40105</v>
      </c>
      <c r="B298" s="3" t="s">
        <v>833</v>
      </c>
      <c r="C298" s="3"/>
      <c r="D298" s="3" t="s">
        <v>833</v>
      </c>
      <c r="E298" s="3">
        <v>40105</v>
      </c>
    </row>
    <row r="299" spans="1:5" ht="13.8" x14ac:dyDescent="0.3">
      <c r="A299" s="3">
        <v>40201</v>
      </c>
      <c r="B299" s="3" t="s">
        <v>834</v>
      </c>
      <c r="C299" s="3"/>
      <c r="D299" s="3" t="s">
        <v>834</v>
      </c>
      <c r="E299" s="3">
        <v>40201</v>
      </c>
    </row>
    <row r="300" spans="1:5" ht="13.8" x14ac:dyDescent="0.3">
      <c r="A300" s="3">
        <v>40202</v>
      </c>
      <c r="B300" s="3" t="s">
        <v>835</v>
      </c>
      <c r="C300" s="3"/>
      <c r="D300" s="3" t="s">
        <v>835</v>
      </c>
      <c r="E300" s="3">
        <v>40202</v>
      </c>
    </row>
    <row r="301" spans="1:5" ht="13.8" x14ac:dyDescent="0.3">
      <c r="A301" s="3">
        <v>40203</v>
      </c>
      <c r="B301" s="3" t="s">
        <v>836</v>
      </c>
      <c r="C301" s="3"/>
      <c r="D301" s="3" t="s">
        <v>836</v>
      </c>
      <c r="E301" s="3">
        <v>40203</v>
      </c>
    </row>
    <row r="302" spans="1:5" ht="13.8" x14ac:dyDescent="0.3">
      <c r="A302" s="3">
        <v>40204</v>
      </c>
      <c r="B302" s="3" t="s">
        <v>837</v>
      </c>
      <c r="C302" s="3"/>
      <c r="D302" s="3" t="s">
        <v>837</v>
      </c>
      <c r="E302" s="3">
        <v>40204</v>
      </c>
    </row>
    <row r="303" spans="1:5" ht="13.8" x14ac:dyDescent="0.3">
      <c r="A303" s="3">
        <v>40205</v>
      </c>
      <c r="B303" s="3" t="s">
        <v>838</v>
      </c>
      <c r="C303" s="3"/>
      <c r="D303" s="3" t="s">
        <v>838</v>
      </c>
      <c r="E303" s="3">
        <v>40205</v>
      </c>
    </row>
    <row r="304" spans="1:5" ht="13.8" x14ac:dyDescent="0.3">
      <c r="A304" s="3">
        <v>40206</v>
      </c>
      <c r="B304" s="3" t="s">
        <v>839</v>
      </c>
      <c r="C304" s="3"/>
      <c r="D304" s="3" t="s">
        <v>839</v>
      </c>
      <c r="E304" s="3">
        <v>40206</v>
      </c>
    </row>
    <row r="305" spans="1:5" ht="13.8" x14ac:dyDescent="0.3">
      <c r="A305" s="3">
        <v>40207</v>
      </c>
      <c r="B305" s="3" t="s">
        <v>1353</v>
      </c>
      <c r="C305" s="3"/>
      <c r="D305" s="3" t="s">
        <v>1353</v>
      </c>
      <c r="E305" s="3">
        <v>40207</v>
      </c>
    </row>
    <row r="306" spans="1:5" ht="13.8" x14ac:dyDescent="0.3">
      <c r="A306" s="3">
        <v>40301</v>
      </c>
      <c r="B306" s="3" t="s">
        <v>840</v>
      </c>
      <c r="C306" s="3"/>
      <c r="D306" s="3" t="s">
        <v>840</v>
      </c>
      <c r="E306" s="3">
        <v>40301</v>
      </c>
    </row>
    <row r="307" spans="1:5" ht="13.8" x14ac:dyDescent="0.3">
      <c r="A307" s="3">
        <v>40302</v>
      </c>
      <c r="B307" s="3" t="s">
        <v>841</v>
      </c>
      <c r="C307" s="3"/>
      <c r="D307" s="3" t="s">
        <v>841</v>
      </c>
      <c r="E307" s="3">
        <v>40302</v>
      </c>
    </row>
    <row r="308" spans="1:5" ht="13.8" x14ac:dyDescent="0.3">
      <c r="A308" s="3">
        <v>40303</v>
      </c>
      <c r="B308" s="3" t="s">
        <v>842</v>
      </c>
      <c r="C308" s="3"/>
      <c r="D308" s="3" t="s">
        <v>842</v>
      </c>
      <c r="E308" s="3">
        <v>40303</v>
      </c>
    </row>
    <row r="309" spans="1:5" ht="13.8" x14ac:dyDescent="0.3">
      <c r="A309" s="3">
        <v>40304</v>
      </c>
      <c r="B309" s="3" t="s">
        <v>843</v>
      </c>
      <c r="C309" s="3"/>
      <c r="D309" s="3" t="s">
        <v>843</v>
      </c>
      <c r="E309" s="3">
        <v>40304</v>
      </c>
    </row>
    <row r="310" spans="1:5" ht="13.8" x14ac:dyDescent="0.3">
      <c r="A310" s="3">
        <v>40305</v>
      </c>
      <c r="B310" s="3" t="s">
        <v>844</v>
      </c>
      <c r="C310" s="3"/>
      <c r="D310" s="3" t="s">
        <v>844</v>
      </c>
      <c r="E310" s="3">
        <v>40305</v>
      </c>
    </row>
    <row r="311" spans="1:5" ht="13.8" x14ac:dyDescent="0.3">
      <c r="A311" s="3">
        <v>40306</v>
      </c>
      <c r="B311" s="3" t="s">
        <v>845</v>
      </c>
      <c r="C311" s="3"/>
      <c r="D311" s="3" t="s">
        <v>845</v>
      </c>
      <c r="E311" s="3">
        <v>40306</v>
      </c>
    </row>
    <row r="312" spans="1:5" ht="13.8" x14ac:dyDescent="0.3">
      <c r="A312" s="3">
        <v>40307</v>
      </c>
      <c r="B312" s="3" t="s">
        <v>846</v>
      </c>
      <c r="C312" s="3"/>
      <c r="D312" s="3" t="s">
        <v>846</v>
      </c>
      <c r="E312" s="3">
        <v>40307</v>
      </c>
    </row>
    <row r="313" spans="1:5" ht="13.8" x14ac:dyDescent="0.3">
      <c r="A313" s="3">
        <v>40308</v>
      </c>
      <c r="B313" s="3" t="s">
        <v>847</v>
      </c>
      <c r="C313" s="3"/>
      <c r="D313" s="3" t="s">
        <v>847</v>
      </c>
      <c r="E313" s="3">
        <v>40308</v>
      </c>
    </row>
    <row r="314" spans="1:5" ht="13.8" x14ac:dyDescent="0.3">
      <c r="A314" s="3">
        <v>40401</v>
      </c>
      <c r="B314" s="3" t="s">
        <v>848</v>
      </c>
      <c r="C314" s="3"/>
      <c r="D314" s="3" t="s">
        <v>848</v>
      </c>
      <c r="E314" s="3">
        <v>40401</v>
      </c>
    </row>
    <row r="315" spans="1:5" ht="13.8" x14ac:dyDescent="0.3">
      <c r="A315" s="3">
        <v>40402</v>
      </c>
      <c r="B315" s="3" t="s">
        <v>849</v>
      </c>
      <c r="C315" s="3"/>
      <c r="D315" s="3" t="s">
        <v>849</v>
      </c>
      <c r="E315" s="3">
        <v>40402</v>
      </c>
    </row>
    <row r="316" spans="1:5" ht="13.8" x14ac:dyDescent="0.3">
      <c r="A316" s="3">
        <v>40403</v>
      </c>
      <c r="B316" s="3" t="s">
        <v>850</v>
      </c>
      <c r="C316" s="3"/>
      <c r="D316" s="3" t="s">
        <v>850</v>
      </c>
      <c r="E316" s="3">
        <v>40403</v>
      </c>
    </row>
    <row r="317" spans="1:5" ht="13.8" x14ac:dyDescent="0.3">
      <c r="A317" s="3">
        <v>40404</v>
      </c>
      <c r="B317" s="3" t="s">
        <v>851</v>
      </c>
      <c r="C317" s="3"/>
      <c r="D317" s="3" t="s">
        <v>851</v>
      </c>
      <c r="E317" s="3">
        <v>40404</v>
      </c>
    </row>
    <row r="318" spans="1:5" ht="13.8" x14ac:dyDescent="0.3">
      <c r="A318" s="3">
        <v>40405</v>
      </c>
      <c r="B318" s="3" t="s">
        <v>852</v>
      </c>
      <c r="C318" s="3"/>
      <c r="D318" s="3" t="s">
        <v>852</v>
      </c>
      <c r="E318" s="3">
        <v>40405</v>
      </c>
    </row>
    <row r="319" spans="1:5" ht="13.8" x14ac:dyDescent="0.3">
      <c r="A319" s="3">
        <v>40406</v>
      </c>
      <c r="B319" s="3" t="s">
        <v>853</v>
      </c>
      <c r="C319" s="3"/>
      <c r="D319" s="3" t="s">
        <v>853</v>
      </c>
      <c r="E319" s="3">
        <v>40406</v>
      </c>
    </row>
    <row r="320" spans="1:5" ht="13.8" x14ac:dyDescent="0.3">
      <c r="A320" s="4">
        <v>40501</v>
      </c>
      <c r="B320" s="3" t="s">
        <v>854</v>
      </c>
      <c r="C320" s="3"/>
      <c r="D320" s="3" t="s">
        <v>854</v>
      </c>
      <c r="E320" s="4">
        <v>40501</v>
      </c>
    </row>
    <row r="321" spans="1:5" ht="13.8" x14ac:dyDescent="0.3">
      <c r="A321" s="3">
        <v>40502</v>
      </c>
      <c r="B321" s="3" t="s">
        <v>855</v>
      </c>
      <c r="C321" s="3"/>
      <c r="D321" s="3" t="s">
        <v>855</v>
      </c>
      <c r="E321" s="3">
        <v>40502</v>
      </c>
    </row>
    <row r="322" spans="1:5" ht="13.8" x14ac:dyDescent="0.3">
      <c r="A322" s="3">
        <v>40503</v>
      </c>
      <c r="B322" s="3" t="s">
        <v>856</v>
      </c>
      <c r="C322" s="3"/>
      <c r="D322" s="3" t="s">
        <v>856</v>
      </c>
      <c r="E322" s="3">
        <v>40503</v>
      </c>
    </row>
    <row r="323" spans="1:5" ht="13.8" x14ac:dyDescent="0.3">
      <c r="A323" s="3">
        <v>40504</v>
      </c>
      <c r="B323" s="3" t="s">
        <v>1064</v>
      </c>
      <c r="C323" s="3"/>
      <c r="D323" s="3" t="s">
        <v>1064</v>
      </c>
      <c r="E323" s="3">
        <v>40504</v>
      </c>
    </row>
    <row r="324" spans="1:5" ht="13.8" x14ac:dyDescent="0.3">
      <c r="A324" s="3">
        <v>40505</v>
      </c>
      <c r="B324" s="3" t="s">
        <v>857</v>
      </c>
      <c r="C324" s="3"/>
      <c r="D324" s="3" t="s">
        <v>857</v>
      </c>
      <c r="E324" s="3">
        <v>40505</v>
      </c>
    </row>
    <row r="325" spans="1:5" ht="13.8" x14ac:dyDescent="0.3">
      <c r="A325" s="3">
        <v>40601</v>
      </c>
      <c r="B325" s="3" t="s">
        <v>858</v>
      </c>
      <c r="C325" s="3"/>
      <c r="D325" s="3" t="s">
        <v>858</v>
      </c>
      <c r="E325" s="3">
        <v>40601</v>
      </c>
    </row>
    <row r="326" spans="1:5" ht="13.8" x14ac:dyDescent="0.3">
      <c r="A326" s="3">
        <v>40602</v>
      </c>
      <c r="B326" s="3" t="s">
        <v>859</v>
      </c>
      <c r="C326" s="3"/>
      <c r="D326" s="3" t="s">
        <v>859</v>
      </c>
      <c r="E326" s="3">
        <v>40602</v>
      </c>
    </row>
    <row r="327" spans="1:5" ht="13.8" x14ac:dyDescent="0.3">
      <c r="A327" s="3">
        <v>40603</v>
      </c>
      <c r="B327" s="3" t="s">
        <v>860</v>
      </c>
      <c r="C327" s="3"/>
      <c r="D327" s="3" t="s">
        <v>860</v>
      </c>
      <c r="E327" s="3">
        <v>40603</v>
      </c>
    </row>
    <row r="328" spans="1:5" ht="13.8" x14ac:dyDescent="0.3">
      <c r="A328" s="3">
        <v>40604</v>
      </c>
      <c r="B328" s="3" t="s">
        <v>861</v>
      </c>
      <c r="C328" s="3"/>
      <c r="D328" s="3" t="s">
        <v>861</v>
      </c>
      <c r="E328" s="3">
        <v>40604</v>
      </c>
    </row>
    <row r="329" spans="1:5" ht="13.8" x14ac:dyDescent="0.3">
      <c r="A329" s="3">
        <v>40701</v>
      </c>
      <c r="B329" s="3" t="s">
        <v>862</v>
      </c>
      <c r="C329" s="3"/>
      <c r="D329" s="3" t="s">
        <v>862</v>
      </c>
      <c r="E329" s="3">
        <v>40701</v>
      </c>
    </row>
    <row r="330" spans="1:5" ht="13.8" x14ac:dyDescent="0.3">
      <c r="A330" s="3">
        <v>40702</v>
      </c>
      <c r="B330" s="3" t="s">
        <v>1065</v>
      </c>
      <c r="C330" s="3"/>
      <c r="D330" s="3" t="s">
        <v>1065</v>
      </c>
      <c r="E330" s="3">
        <v>40702</v>
      </c>
    </row>
    <row r="331" spans="1:5" ht="13.8" x14ac:dyDescent="0.3">
      <c r="A331" s="3">
        <v>40703</v>
      </c>
      <c r="B331" s="3" t="s">
        <v>863</v>
      </c>
      <c r="C331" s="3"/>
      <c r="D331" s="3" t="s">
        <v>863</v>
      </c>
      <c r="E331" s="3">
        <v>40703</v>
      </c>
    </row>
    <row r="332" spans="1:5" ht="13.8" x14ac:dyDescent="0.3">
      <c r="A332" s="3">
        <v>40801</v>
      </c>
      <c r="B332" s="3" t="s">
        <v>864</v>
      </c>
      <c r="C332" s="3"/>
      <c r="D332" s="3" t="s">
        <v>864</v>
      </c>
      <c r="E332" s="3">
        <v>40801</v>
      </c>
    </row>
    <row r="333" spans="1:5" ht="13.8" x14ac:dyDescent="0.3">
      <c r="A333" s="3">
        <v>40802</v>
      </c>
      <c r="B333" s="3" t="s">
        <v>865</v>
      </c>
      <c r="C333" s="3"/>
      <c r="D333" s="3" t="s">
        <v>865</v>
      </c>
      <c r="E333" s="3">
        <v>40802</v>
      </c>
    </row>
    <row r="334" spans="1:5" ht="13.8" x14ac:dyDescent="0.3">
      <c r="A334" s="3">
        <v>40803</v>
      </c>
      <c r="B334" s="3" t="s">
        <v>866</v>
      </c>
      <c r="C334" s="3"/>
      <c r="D334" s="3" t="s">
        <v>866</v>
      </c>
      <c r="E334" s="3">
        <v>40803</v>
      </c>
    </row>
    <row r="335" spans="1:5" ht="13.8" x14ac:dyDescent="0.3">
      <c r="A335" s="3">
        <v>40901</v>
      </c>
      <c r="B335" s="3" t="s">
        <v>867</v>
      </c>
      <c r="C335" s="3"/>
      <c r="D335" s="3" t="s">
        <v>867</v>
      </c>
      <c r="E335" s="3">
        <v>40901</v>
      </c>
    </row>
    <row r="336" spans="1:5" ht="13.8" x14ac:dyDescent="0.3">
      <c r="A336" s="3">
        <v>40902</v>
      </c>
      <c r="B336" s="3" t="s">
        <v>1066</v>
      </c>
      <c r="C336" s="3"/>
      <c r="D336" s="3" t="s">
        <v>1066</v>
      </c>
      <c r="E336" s="3">
        <v>40902</v>
      </c>
    </row>
    <row r="337" spans="1:5" ht="13.8" x14ac:dyDescent="0.3">
      <c r="A337" s="3">
        <v>41001</v>
      </c>
      <c r="B337" s="3" t="s">
        <v>868</v>
      </c>
      <c r="C337" s="3"/>
      <c r="D337" s="3" t="s">
        <v>868</v>
      </c>
      <c r="E337" s="3">
        <v>41001</v>
      </c>
    </row>
    <row r="338" spans="1:5" ht="13.8" x14ac:dyDescent="0.3">
      <c r="A338" s="3">
        <v>41002</v>
      </c>
      <c r="B338" s="3" t="s">
        <v>869</v>
      </c>
      <c r="C338" s="3"/>
      <c r="D338" s="3" t="s">
        <v>869</v>
      </c>
      <c r="E338" s="3">
        <v>41002</v>
      </c>
    </row>
    <row r="339" spans="1:5" ht="13.8" x14ac:dyDescent="0.3">
      <c r="A339" s="3">
        <v>41003</v>
      </c>
      <c r="B339" s="3" t="s">
        <v>1067</v>
      </c>
      <c r="C339" s="3"/>
      <c r="D339" s="3" t="s">
        <v>1067</v>
      </c>
      <c r="E339" s="3">
        <v>41003</v>
      </c>
    </row>
    <row r="340" spans="1:5" ht="13.8" x14ac:dyDescent="0.3">
      <c r="A340" s="3">
        <v>41004</v>
      </c>
      <c r="B340" s="3" t="s">
        <v>870</v>
      </c>
      <c r="C340" s="3"/>
      <c r="D340" s="3" t="s">
        <v>870</v>
      </c>
      <c r="E340" s="3">
        <v>41004</v>
      </c>
    </row>
    <row r="341" spans="1:5" ht="13.8" x14ac:dyDescent="0.3">
      <c r="A341" s="3">
        <v>41005</v>
      </c>
      <c r="B341" s="3" t="s">
        <v>871</v>
      </c>
      <c r="C341" s="3"/>
      <c r="D341" s="3" t="s">
        <v>871</v>
      </c>
      <c r="E341" s="3">
        <v>41005</v>
      </c>
    </row>
    <row r="342" spans="1:5" ht="13.8" x14ac:dyDescent="0.3">
      <c r="A342" s="3">
        <v>50101</v>
      </c>
      <c r="B342" s="3" t="s">
        <v>872</v>
      </c>
      <c r="C342" s="3"/>
      <c r="D342" s="3" t="s">
        <v>872</v>
      </c>
      <c r="E342" s="3">
        <v>50101</v>
      </c>
    </row>
    <row r="343" spans="1:5" ht="13.8" x14ac:dyDescent="0.3">
      <c r="A343" s="3">
        <v>50102</v>
      </c>
      <c r="B343" s="3" t="s">
        <v>873</v>
      </c>
      <c r="C343" s="3"/>
      <c r="D343" s="3" t="s">
        <v>873</v>
      </c>
      <c r="E343" s="3">
        <v>50102</v>
      </c>
    </row>
    <row r="344" spans="1:5" ht="13.8" x14ac:dyDescent="0.3">
      <c r="A344" s="3">
        <v>50103</v>
      </c>
      <c r="B344" s="3" t="s">
        <v>874</v>
      </c>
      <c r="C344" s="3"/>
      <c r="D344" s="3" t="s">
        <v>874</v>
      </c>
      <c r="E344" s="3">
        <v>50103</v>
      </c>
    </row>
    <row r="345" spans="1:5" ht="13.8" x14ac:dyDescent="0.3">
      <c r="A345" s="3">
        <v>50104</v>
      </c>
      <c r="B345" s="3" t="s">
        <v>875</v>
      </c>
      <c r="C345" s="3"/>
      <c r="D345" s="3" t="s">
        <v>875</v>
      </c>
      <c r="E345" s="3">
        <v>50104</v>
      </c>
    </row>
    <row r="346" spans="1:5" ht="13.8" x14ac:dyDescent="0.3">
      <c r="A346" s="3">
        <v>50105</v>
      </c>
      <c r="B346" s="3" t="s">
        <v>876</v>
      </c>
      <c r="C346" s="3"/>
      <c r="D346" s="3" t="s">
        <v>876</v>
      </c>
      <c r="E346" s="3">
        <v>50105</v>
      </c>
    </row>
    <row r="347" spans="1:5" ht="13.8" x14ac:dyDescent="0.3">
      <c r="A347" s="3">
        <v>50201</v>
      </c>
      <c r="B347" s="3" t="s">
        <v>877</v>
      </c>
      <c r="C347" s="3"/>
      <c r="D347" s="3" t="s">
        <v>877</v>
      </c>
      <c r="E347" s="3">
        <v>50201</v>
      </c>
    </row>
    <row r="348" spans="1:5" ht="13.8" x14ac:dyDescent="0.3">
      <c r="A348" s="3">
        <v>50202</v>
      </c>
      <c r="B348" s="3" t="s">
        <v>878</v>
      </c>
      <c r="C348" s="3"/>
      <c r="D348" s="3" t="s">
        <v>878</v>
      </c>
      <c r="E348" s="3">
        <v>50202</v>
      </c>
    </row>
    <row r="349" spans="1:5" ht="13.8" x14ac:dyDescent="0.3">
      <c r="A349" s="3">
        <v>50203</v>
      </c>
      <c r="B349" s="3" t="s">
        <v>879</v>
      </c>
      <c r="C349" s="3"/>
      <c r="D349" s="3" t="s">
        <v>879</v>
      </c>
      <c r="E349" s="3">
        <v>50203</v>
      </c>
    </row>
    <row r="350" spans="1:5" ht="13.8" x14ac:dyDescent="0.3">
      <c r="A350" s="3">
        <v>50204</v>
      </c>
      <c r="B350" s="3" t="s">
        <v>1068</v>
      </c>
      <c r="C350" s="3"/>
      <c r="D350" s="3" t="s">
        <v>1068</v>
      </c>
      <c r="E350" s="3">
        <v>50204</v>
      </c>
    </row>
    <row r="351" spans="1:5" ht="13.8" x14ac:dyDescent="0.3">
      <c r="A351" s="3">
        <v>50205</v>
      </c>
      <c r="B351" s="3" t="s">
        <v>880</v>
      </c>
      <c r="C351" s="3"/>
      <c r="D351" s="3" t="s">
        <v>880</v>
      </c>
      <c r="E351" s="3">
        <v>50205</v>
      </c>
    </row>
    <row r="352" spans="1:5" ht="13.8" x14ac:dyDescent="0.3">
      <c r="A352" s="3">
        <v>50206</v>
      </c>
      <c r="B352" s="3" t="s">
        <v>881</v>
      </c>
      <c r="C352" s="3"/>
      <c r="D352" s="3" t="s">
        <v>881</v>
      </c>
      <c r="E352" s="3">
        <v>50206</v>
      </c>
    </row>
    <row r="353" spans="1:5" ht="13.8" x14ac:dyDescent="0.3">
      <c r="A353" s="3">
        <v>50207</v>
      </c>
      <c r="B353" s="3" t="s">
        <v>882</v>
      </c>
      <c r="C353" s="3"/>
      <c r="D353" s="3" t="s">
        <v>882</v>
      </c>
      <c r="E353" s="3">
        <v>50207</v>
      </c>
    </row>
    <row r="354" spans="1:5" ht="13.8" x14ac:dyDescent="0.3">
      <c r="A354" s="3">
        <v>50301</v>
      </c>
      <c r="B354" s="3" t="s">
        <v>883</v>
      </c>
      <c r="C354" s="3"/>
      <c r="D354" s="3" t="s">
        <v>883</v>
      </c>
      <c r="E354" s="3">
        <v>50301</v>
      </c>
    </row>
    <row r="355" spans="1:5" ht="13.8" x14ac:dyDescent="0.3">
      <c r="A355" s="3">
        <v>50302</v>
      </c>
      <c r="B355" s="3" t="s">
        <v>884</v>
      </c>
      <c r="C355" s="3"/>
      <c r="D355" s="3" t="s">
        <v>884</v>
      </c>
      <c r="E355" s="3">
        <v>50302</v>
      </c>
    </row>
    <row r="356" spans="1:5" ht="13.8" x14ac:dyDescent="0.3">
      <c r="A356" s="3">
        <v>50303</v>
      </c>
      <c r="B356" s="3" t="s">
        <v>885</v>
      </c>
      <c r="C356" s="3"/>
      <c r="D356" s="3" t="s">
        <v>885</v>
      </c>
      <c r="E356" s="3">
        <v>50303</v>
      </c>
    </row>
    <row r="357" spans="1:5" ht="13.8" x14ac:dyDescent="0.3">
      <c r="A357" s="3">
        <v>50304</v>
      </c>
      <c r="B357" s="3" t="s">
        <v>886</v>
      </c>
      <c r="C357" s="3"/>
      <c r="D357" s="3" t="s">
        <v>886</v>
      </c>
      <c r="E357" s="3">
        <v>50304</v>
      </c>
    </row>
    <row r="358" spans="1:5" ht="13.8" x14ac:dyDescent="0.3">
      <c r="A358" s="3">
        <v>50305</v>
      </c>
      <c r="B358" s="3" t="s">
        <v>887</v>
      </c>
      <c r="C358" s="3"/>
      <c r="D358" s="3" t="s">
        <v>887</v>
      </c>
      <c r="E358" s="3">
        <v>50305</v>
      </c>
    </row>
    <row r="359" spans="1:5" ht="13.8" x14ac:dyDescent="0.3">
      <c r="A359" s="3">
        <v>50306</v>
      </c>
      <c r="B359" s="3" t="s">
        <v>1069</v>
      </c>
      <c r="C359" s="3"/>
      <c r="D359" s="3" t="s">
        <v>1069</v>
      </c>
      <c r="E359" s="3">
        <v>50306</v>
      </c>
    </row>
    <row r="360" spans="1:5" ht="13.8" x14ac:dyDescent="0.3">
      <c r="A360" s="3">
        <v>50307</v>
      </c>
      <c r="B360" s="3" t="s">
        <v>888</v>
      </c>
      <c r="C360" s="3"/>
      <c r="D360" s="3" t="s">
        <v>888</v>
      </c>
      <c r="E360" s="3">
        <v>50307</v>
      </c>
    </row>
    <row r="361" spans="1:5" ht="13.8" x14ac:dyDescent="0.3">
      <c r="A361" s="3">
        <v>50308</v>
      </c>
      <c r="B361" s="3" t="s">
        <v>889</v>
      </c>
      <c r="C361" s="3"/>
      <c r="D361" s="3" t="s">
        <v>889</v>
      </c>
      <c r="E361" s="3">
        <v>50308</v>
      </c>
    </row>
    <row r="362" spans="1:5" ht="13.8" x14ac:dyDescent="0.3">
      <c r="A362" s="3">
        <v>50309</v>
      </c>
      <c r="B362" s="3" t="s">
        <v>890</v>
      </c>
      <c r="C362" s="3"/>
      <c r="D362" s="3" t="s">
        <v>890</v>
      </c>
      <c r="E362" s="3">
        <v>50309</v>
      </c>
    </row>
    <row r="363" spans="1:5" ht="13.8" x14ac:dyDescent="0.3">
      <c r="A363" s="3">
        <v>50401</v>
      </c>
      <c r="B363" s="3" t="s">
        <v>891</v>
      </c>
      <c r="C363" s="3"/>
      <c r="D363" s="3" t="s">
        <v>891</v>
      </c>
      <c r="E363" s="3">
        <v>50401</v>
      </c>
    </row>
    <row r="364" spans="1:5" ht="13.8" x14ac:dyDescent="0.3">
      <c r="A364" s="3">
        <v>50402</v>
      </c>
      <c r="B364" s="3" t="s">
        <v>1070</v>
      </c>
      <c r="C364" s="3"/>
      <c r="D364" s="3" t="s">
        <v>1070</v>
      </c>
      <c r="E364" s="3">
        <v>50402</v>
      </c>
    </row>
    <row r="365" spans="1:5" ht="13.8" x14ac:dyDescent="0.3">
      <c r="A365" s="3">
        <v>50403</v>
      </c>
      <c r="B365" s="3" t="s">
        <v>892</v>
      </c>
      <c r="C365" s="3"/>
      <c r="D365" s="3" t="s">
        <v>892</v>
      </c>
      <c r="E365" s="3">
        <v>50403</v>
      </c>
    </row>
    <row r="366" spans="1:5" ht="13.8" x14ac:dyDescent="0.3">
      <c r="A366" s="3">
        <v>50404</v>
      </c>
      <c r="B366" s="3" t="s">
        <v>893</v>
      </c>
      <c r="C366" s="3"/>
      <c r="D366" s="3" t="s">
        <v>893</v>
      </c>
      <c r="E366" s="3">
        <v>50404</v>
      </c>
    </row>
    <row r="367" spans="1:5" ht="13.8" x14ac:dyDescent="0.3">
      <c r="A367" s="3">
        <v>50501</v>
      </c>
      <c r="B367" s="3" t="s">
        <v>894</v>
      </c>
      <c r="C367" s="3"/>
      <c r="D367" s="3" t="s">
        <v>894</v>
      </c>
      <c r="E367" s="3">
        <v>50501</v>
      </c>
    </row>
    <row r="368" spans="1:5" ht="13.8" x14ac:dyDescent="0.3">
      <c r="A368" s="3">
        <v>50502</v>
      </c>
      <c r="B368" s="3" t="s">
        <v>895</v>
      </c>
      <c r="C368" s="3"/>
      <c r="D368" s="3" t="s">
        <v>895</v>
      </c>
      <c r="E368" s="3">
        <v>50502</v>
      </c>
    </row>
    <row r="369" spans="1:5" ht="13.8" x14ac:dyDescent="0.3">
      <c r="A369" s="3">
        <v>50503</v>
      </c>
      <c r="B369" s="3" t="s">
        <v>896</v>
      </c>
      <c r="C369" s="3"/>
      <c r="D369" s="3" t="s">
        <v>896</v>
      </c>
      <c r="E369" s="3">
        <v>50503</v>
      </c>
    </row>
    <row r="370" spans="1:5" ht="13.8" x14ac:dyDescent="0.3">
      <c r="A370" s="3">
        <v>50504</v>
      </c>
      <c r="B370" s="3" t="s">
        <v>897</v>
      </c>
      <c r="C370" s="3"/>
      <c r="D370" s="3" t="s">
        <v>897</v>
      </c>
      <c r="E370" s="3">
        <v>50504</v>
      </c>
    </row>
    <row r="371" spans="1:5" ht="13.8" x14ac:dyDescent="0.3">
      <c r="A371" s="3">
        <v>50601</v>
      </c>
      <c r="B371" s="3" t="s">
        <v>898</v>
      </c>
      <c r="C371" s="3"/>
      <c r="D371" s="3" t="s">
        <v>898</v>
      </c>
      <c r="E371" s="3">
        <v>50601</v>
      </c>
    </row>
    <row r="372" spans="1:5" ht="13.8" x14ac:dyDescent="0.3">
      <c r="A372" s="3">
        <v>50602</v>
      </c>
      <c r="B372" s="3" t="s">
        <v>899</v>
      </c>
      <c r="C372" s="3"/>
      <c r="D372" s="3" t="s">
        <v>899</v>
      </c>
      <c r="E372" s="3">
        <v>50602</v>
      </c>
    </row>
    <row r="373" spans="1:5" ht="13.8" x14ac:dyDescent="0.3">
      <c r="A373" s="3">
        <v>50603</v>
      </c>
      <c r="B373" s="3" t="s">
        <v>900</v>
      </c>
      <c r="C373" s="3"/>
      <c r="D373" s="3" t="s">
        <v>900</v>
      </c>
      <c r="E373" s="3">
        <v>50603</v>
      </c>
    </row>
    <row r="374" spans="1:5" ht="13.8" x14ac:dyDescent="0.3">
      <c r="A374" s="3">
        <v>50604</v>
      </c>
      <c r="B374" s="3" t="s">
        <v>901</v>
      </c>
      <c r="C374" s="3"/>
      <c r="D374" s="3" t="s">
        <v>901</v>
      </c>
      <c r="E374" s="3">
        <v>50604</v>
      </c>
    </row>
    <row r="375" spans="1:5" ht="13.8" x14ac:dyDescent="0.3">
      <c r="A375" s="3">
        <v>50605</v>
      </c>
      <c r="B375" s="3" t="s">
        <v>902</v>
      </c>
      <c r="C375" s="3"/>
      <c r="D375" s="3" t="s">
        <v>902</v>
      </c>
      <c r="E375" s="3">
        <v>50605</v>
      </c>
    </row>
    <row r="376" spans="1:5" ht="13.8" x14ac:dyDescent="0.3">
      <c r="A376" s="3">
        <v>50701</v>
      </c>
      <c r="B376" s="3" t="s">
        <v>1167</v>
      </c>
      <c r="C376" s="3"/>
      <c r="D376" s="3" t="s">
        <v>1167</v>
      </c>
      <c r="E376" s="3">
        <v>50701</v>
      </c>
    </row>
    <row r="377" spans="1:5" ht="13.8" x14ac:dyDescent="0.3">
      <c r="A377" s="3">
        <v>50702</v>
      </c>
      <c r="B377" s="3" t="s">
        <v>903</v>
      </c>
      <c r="C377" s="3"/>
      <c r="D377" s="3" t="s">
        <v>903</v>
      </c>
      <c r="E377" s="3">
        <v>50702</v>
      </c>
    </row>
    <row r="378" spans="1:5" ht="13.8" x14ac:dyDescent="0.3">
      <c r="A378" s="3">
        <v>50703</v>
      </c>
      <c r="B378" s="3" t="s">
        <v>904</v>
      </c>
      <c r="C378" s="3"/>
      <c r="D378" s="3" t="s">
        <v>904</v>
      </c>
      <c r="E378" s="3">
        <v>50703</v>
      </c>
    </row>
    <row r="379" spans="1:5" ht="13.8" x14ac:dyDescent="0.3">
      <c r="A379" s="3">
        <v>50704</v>
      </c>
      <c r="B379" s="3" t="s">
        <v>905</v>
      </c>
      <c r="C379" s="3"/>
      <c r="D379" s="3" t="s">
        <v>905</v>
      </c>
      <c r="E379" s="3">
        <v>50704</v>
      </c>
    </row>
    <row r="380" spans="1:5" ht="13.8" x14ac:dyDescent="0.3">
      <c r="A380" s="3">
        <v>50801</v>
      </c>
      <c r="B380" s="3" t="s">
        <v>906</v>
      </c>
      <c r="C380" s="3"/>
      <c r="D380" s="3" t="s">
        <v>906</v>
      </c>
      <c r="E380" s="3">
        <v>50801</v>
      </c>
    </row>
    <row r="381" spans="1:5" ht="13.8" x14ac:dyDescent="0.3">
      <c r="A381" s="3">
        <v>50802</v>
      </c>
      <c r="B381" s="3" t="s">
        <v>1071</v>
      </c>
      <c r="C381" s="3"/>
      <c r="D381" s="3" t="s">
        <v>1071</v>
      </c>
      <c r="E381" s="3">
        <v>50802</v>
      </c>
    </row>
    <row r="382" spans="1:5" ht="13.8" x14ac:dyDescent="0.3">
      <c r="A382" s="3">
        <v>50803</v>
      </c>
      <c r="B382" s="3" t="s">
        <v>907</v>
      </c>
      <c r="C382" s="3"/>
      <c r="D382" s="3" t="s">
        <v>907</v>
      </c>
      <c r="E382" s="3">
        <v>50803</v>
      </c>
    </row>
    <row r="383" spans="1:5" ht="13.8" x14ac:dyDescent="0.3">
      <c r="A383" s="3">
        <v>50804</v>
      </c>
      <c r="B383" s="3" t="s">
        <v>908</v>
      </c>
      <c r="C383" s="3"/>
      <c r="D383" s="3" t="s">
        <v>908</v>
      </c>
      <c r="E383" s="3">
        <v>50804</v>
      </c>
    </row>
    <row r="384" spans="1:5" ht="13.8" x14ac:dyDescent="0.3">
      <c r="A384" s="3">
        <v>50805</v>
      </c>
      <c r="B384" s="3" t="s">
        <v>909</v>
      </c>
      <c r="C384" s="3"/>
      <c r="D384" s="3" t="s">
        <v>909</v>
      </c>
      <c r="E384" s="3">
        <v>50805</v>
      </c>
    </row>
    <row r="385" spans="1:5" ht="13.8" x14ac:dyDescent="0.3">
      <c r="A385" s="3">
        <v>50806</v>
      </c>
      <c r="B385" s="3" t="s">
        <v>1072</v>
      </c>
      <c r="C385" s="3"/>
      <c r="D385" s="3" t="s">
        <v>1072</v>
      </c>
      <c r="E385" s="3">
        <v>50806</v>
      </c>
    </row>
    <row r="386" spans="1:5" ht="13.8" x14ac:dyDescent="0.3">
      <c r="A386" s="3">
        <v>50807</v>
      </c>
      <c r="B386" s="3" t="s">
        <v>910</v>
      </c>
      <c r="C386" s="3"/>
      <c r="D386" s="3" t="s">
        <v>910</v>
      </c>
      <c r="E386" s="3">
        <v>50807</v>
      </c>
    </row>
    <row r="387" spans="1:5" ht="13.8" x14ac:dyDescent="0.3">
      <c r="A387" s="3">
        <v>50808</v>
      </c>
      <c r="B387" s="3" t="s">
        <v>911</v>
      </c>
      <c r="C387" s="3"/>
      <c r="D387" s="3" t="s">
        <v>911</v>
      </c>
      <c r="E387" s="3">
        <v>50808</v>
      </c>
    </row>
    <row r="388" spans="1:5" ht="13.8" x14ac:dyDescent="0.3">
      <c r="A388" s="3">
        <v>50901</v>
      </c>
      <c r="B388" s="3" t="s">
        <v>912</v>
      </c>
      <c r="C388" s="3"/>
      <c r="D388" s="3" t="s">
        <v>912</v>
      </c>
      <c r="E388" s="3">
        <v>50901</v>
      </c>
    </row>
    <row r="389" spans="1:5" ht="13.8" x14ac:dyDescent="0.3">
      <c r="A389" s="3">
        <v>50902</v>
      </c>
      <c r="B389" s="3" t="s">
        <v>913</v>
      </c>
      <c r="C389" s="3"/>
      <c r="D389" s="3" t="s">
        <v>913</v>
      </c>
      <c r="E389" s="3">
        <v>50902</v>
      </c>
    </row>
    <row r="390" spans="1:5" ht="13.8" x14ac:dyDescent="0.3">
      <c r="A390" s="3">
        <v>50903</v>
      </c>
      <c r="B390" s="3" t="s">
        <v>914</v>
      </c>
      <c r="C390" s="3"/>
      <c r="D390" s="3" t="s">
        <v>914</v>
      </c>
      <c r="E390" s="3">
        <v>50903</v>
      </c>
    </row>
    <row r="391" spans="1:5" ht="13.8" x14ac:dyDescent="0.3">
      <c r="A391" s="3">
        <v>50904</v>
      </c>
      <c r="B391" s="3" t="s">
        <v>915</v>
      </c>
      <c r="C391" s="3"/>
      <c r="D391" s="3" t="s">
        <v>915</v>
      </c>
      <c r="E391" s="3">
        <v>50904</v>
      </c>
    </row>
    <row r="392" spans="1:5" ht="13.8" x14ac:dyDescent="0.3">
      <c r="A392" s="3">
        <v>50905</v>
      </c>
      <c r="B392" s="3" t="s">
        <v>916</v>
      </c>
      <c r="C392" s="3"/>
      <c r="D392" s="3" t="s">
        <v>916</v>
      </c>
      <c r="E392" s="3">
        <v>50905</v>
      </c>
    </row>
    <row r="393" spans="1:5" ht="13.8" x14ac:dyDescent="0.3">
      <c r="A393" s="3">
        <v>50906</v>
      </c>
      <c r="B393" s="3" t="s">
        <v>917</v>
      </c>
      <c r="C393" s="3"/>
      <c r="D393" s="3" t="s">
        <v>917</v>
      </c>
      <c r="E393" s="3">
        <v>50906</v>
      </c>
    </row>
    <row r="394" spans="1:5" ht="13.8" x14ac:dyDescent="0.3">
      <c r="A394" s="3">
        <v>51001</v>
      </c>
      <c r="B394" s="3" t="s">
        <v>918</v>
      </c>
      <c r="C394" s="3"/>
      <c r="D394" s="3" t="s">
        <v>918</v>
      </c>
      <c r="E394" s="3">
        <v>51001</v>
      </c>
    </row>
    <row r="395" spans="1:5" ht="13.8" x14ac:dyDescent="0.3">
      <c r="A395" s="3">
        <v>51002</v>
      </c>
      <c r="B395" s="3" t="s">
        <v>919</v>
      </c>
      <c r="C395" s="3"/>
      <c r="D395" s="3" t="s">
        <v>919</v>
      </c>
      <c r="E395" s="3">
        <v>51002</v>
      </c>
    </row>
    <row r="396" spans="1:5" ht="13.8" x14ac:dyDescent="0.3">
      <c r="A396" s="3">
        <v>51003</v>
      </c>
      <c r="B396" s="3" t="s">
        <v>1168</v>
      </c>
      <c r="C396" s="3"/>
      <c r="D396" s="3" t="s">
        <v>1168</v>
      </c>
      <c r="E396" s="3">
        <v>51003</v>
      </c>
    </row>
    <row r="397" spans="1:5" ht="13.8" x14ac:dyDescent="0.3">
      <c r="A397" s="3">
        <v>51004</v>
      </c>
      <c r="B397" s="3" t="s">
        <v>920</v>
      </c>
      <c r="C397" s="3"/>
      <c r="D397" s="3" t="s">
        <v>920</v>
      </c>
      <c r="E397" s="3">
        <v>51004</v>
      </c>
    </row>
    <row r="398" spans="1:5" ht="13.8" x14ac:dyDescent="0.3">
      <c r="A398" s="3">
        <v>51101</v>
      </c>
      <c r="B398" s="3" t="s">
        <v>921</v>
      </c>
      <c r="C398" s="3"/>
      <c r="D398" s="3" t="s">
        <v>921</v>
      </c>
      <c r="E398" s="3">
        <v>51101</v>
      </c>
    </row>
    <row r="399" spans="1:5" ht="13.8" x14ac:dyDescent="0.3">
      <c r="A399" s="3">
        <v>51102</v>
      </c>
      <c r="B399" s="3" t="s">
        <v>922</v>
      </c>
      <c r="C399" s="3"/>
      <c r="D399" s="3" t="s">
        <v>922</v>
      </c>
      <c r="E399" s="3">
        <v>51102</v>
      </c>
    </row>
    <row r="400" spans="1:5" ht="13.8" x14ac:dyDescent="0.3">
      <c r="A400" s="3">
        <v>51103</v>
      </c>
      <c r="B400" s="3" t="s">
        <v>1073</v>
      </c>
      <c r="C400" s="3"/>
      <c r="D400" s="3" t="s">
        <v>1073</v>
      </c>
      <c r="E400" s="3">
        <v>51103</v>
      </c>
    </row>
    <row r="401" spans="1:5" ht="13.8" x14ac:dyDescent="0.3">
      <c r="A401" s="3">
        <v>51104</v>
      </c>
      <c r="B401" s="3" t="s">
        <v>923</v>
      </c>
      <c r="C401" s="3"/>
      <c r="D401" s="3" t="s">
        <v>923</v>
      </c>
      <c r="E401" s="3">
        <v>51104</v>
      </c>
    </row>
    <row r="402" spans="1:5" ht="13.8" x14ac:dyDescent="0.3">
      <c r="A402" s="3">
        <v>51105</v>
      </c>
      <c r="B402" s="3" t="s">
        <v>924</v>
      </c>
      <c r="C402" s="3"/>
      <c r="D402" s="3" t="s">
        <v>924</v>
      </c>
      <c r="E402" s="3">
        <v>51105</v>
      </c>
    </row>
    <row r="403" spans="1:5" ht="13.8" x14ac:dyDescent="0.3">
      <c r="A403" s="3">
        <v>60101</v>
      </c>
      <c r="B403" s="3" t="s">
        <v>925</v>
      </c>
      <c r="C403" s="3"/>
      <c r="D403" s="3" t="s">
        <v>925</v>
      </c>
      <c r="E403" s="3">
        <v>60101</v>
      </c>
    </row>
    <row r="404" spans="1:5" ht="13.8" x14ac:dyDescent="0.3">
      <c r="A404" s="3">
        <v>60102</v>
      </c>
      <c r="B404" s="3" t="s">
        <v>926</v>
      </c>
      <c r="C404" s="3"/>
      <c r="D404" s="3" t="s">
        <v>926</v>
      </c>
      <c r="E404" s="3">
        <v>60102</v>
      </c>
    </row>
    <row r="405" spans="1:5" ht="13.8" x14ac:dyDescent="0.3">
      <c r="A405" s="3">
        <v>60103</v>
      </c>
      <c r="B405" s="3" t="s">
        <v>927</v>
      </c>
      <c r="C405" s="3"/>
      <c r="D405" s="3" t="s">
        <v>927</v>
      </c>
      <c r="E405" s="3">
        <v>60103</v>
      </c>
    </row>
    <row r="406" spans="1:5" ht="13.8" x14ac:dyDescent="0.3">
      <c r="A406" s="3">
        <v>60104</v>
      </c>
      <c r="B406" s="3" t="s">
        <v>928</v>
      </c>
      <c r="C406" s="3"/>
      <c r="D406" s="3" t="s">
        <v>928</v>
      </c>
      <c r="E406" s="3">
        <v>60104</v>
      </c>
    </row>
    <row r="407" spans="1:5" ht="13.8" x14ac:dyDescent="0.3">
      <c r="A407" s="3">
        <v>60105</v>
      </c>
      <c r="B407" s="3" t="s">
        <v>929</v>
      </c>
      <c r="C407" s="3"/>
      <c r="D407" s="3" t="s">
        <v>929</v>
      </c>
      <c r="E407" s="3">
        <v>60105</v>
      </c>
    </row>
    <row r="408" spans="1:5" ht="13.8" x14ac:dyDescent="0.3">
      <c r="A408" s="3">
        <v>60106</v>
      </c>
      <c r="B408" s="3" t="s">
        <v>930</v>
      </c>
      <c r="C408" s="3"/>
      <c r="D408" s="3" t="s">
        <v>930</v>
      </c>
      <c r="E408" s="3">
        <v>60106</v>
      </c>
    </row>
    <row r="409" spans="1:5" ht="13.8" x14ac:dyDescent="0.3">
      <c r="A409" s="3">
        <v>60107</v>
      </c>
      <c r="B409" s="3" t="s">
        <v>931</v>
      </c>
      <c r="C409" s="3"/>
      <c r="D409" s="3" t="s">
        <v>931</v>
      </c>
      <c r="E409" s="3">
        <v>60107</v>
      </c>
    </row>
    <row r="410" spans="1:5" ht="13.8" x14ac:dyDescent="0.3">
      <c r="A410" s="3">
        <v>60108</v>
      </c>
      <c r="B410" s="3" t="s">
        <v>932</v>
      </c>
      <c r="C410" s="3"/>
      <c r="D410" s="3" t="s">
        <v>932</v>
      </c>
      <c r="E410" s="3">
        <v>60108</v>
      </c>
    </row>
    <row r="411" spans="1:5" ht="13.8" x14ac:dyDescent="0.3">
      <c r="A411" s="3">
        <v>60110</v>
      </c>
      <c r="B411" s="3" t="s">
        <v>933</v>
      </c>
      <c r="C411" s="3"/>
      <c r="D411" s="3" t="s">
        <v>933</v>
      </c>
      <c r="E411" s="3">
        <v>60110</v>
      </c>
    </row>
    <row r="412" spans="1:5" ht="13.8" x14ac:dyDescent="0.3">
      <c r="A412" s="3">
        <v>60111</v>
      </c>
      <c r="B412" s="3" t="s">
        <v>934</v>
      </c>
      <c r="C412" s="3"/>
      <c r="D412" s="3" t="s">
        <v>934</v>
      </c>
      <c r="E412" s="3">
        <v>60111</v>
      </c>
    </row>
    <row r="413" spans="1:5" ht="13.8" x14ac:dyDescent="0.3">
      <c r="A413" s="3">
        <v>60112</v>
      </c>
      <c r="B413" s="3" t="s">
        <v>935</v>
      </c>
      <c r="C413" s="3"/>
      <c r="D413" s="3" t="s">
        <v>935</v>
      </c>
      <c r="E413" s="3">
        <v>60112</v>
      </c>
    </row>
    <row r="414" spans="1:5" ht="13.8" x14ac:dyDescent="0.3">
      <c r="A414" s="3">
        <v>60113</v>
      </c>
      <c r="B414" s="3" t="s">
        <v>936</v>
      </c>
      <c r="C414" s="3"/>
      <c r="D414" s="3" t="s">
        <v>936</v>
      </c>
      <c r="E414" s="3">
        <v>60113</v>
      </c>
    </row>
    <row r="415" spans="1:5" ht="13.8" x14ac:dyDescent="0.3">
      <c r="A415" s="3">
        <v>60114</v>
      </c>
      <c r="B415" s="3" t="s">
        <v>937</v>
      </c>
      <c r="C415" s="3"/>
      <c r="D415" s="3" t="s">
        <v>937</v>
      </c>
      <c r="E415" s="3">
        <v>60114</v>
      </c>
    </row>
    <row r="416" spans="1:5" ht="13.8" x14ac:dyDescent="0.3">
      <c r="A416" s="3">
        <v>60115</v>
      </c>
      <c r="B416" s="3" t="s">
        <v>938</v>
      </c>
      <c r="C416" s="3"/>
      <c r="D416" s="3" t="s">
        <v>938</v>
      </c>
      <c r="E416" s="3">
        <v>60115</v>
      </c>
    </row>
    <row r="417" spans="1:5" ht="13.8" x14ac:dyDescent="0.3">
      <c r="A417" s="3">
        <v>60116</v>
      </c>
      <c r="B417" s="3" t="s">
        <v>939</v>
      </c>
      <c r="C417" s="3"/>
      <c r="D417" s="3" t="s">
        <v>939</v>
      </c>
      <c r="E417" s="3">
        <v>60116</v>
      </c>
    </row>
    <row r="418" spans="1:5" ht="13.8" x14ac:dyDescent="0.3">
      <c r="A418" s="3">
        <v>60201</v>
      </c>
      <c r="B418" s="3" t="s">
        <v>940</v>
      </c>
      <c r="C418" s="3"/>
      <c r="D418" s="3" t="s">
        <v>940</v>
      </c>
      <c r="E418" s="3">
        <v>60201</v>
      </c>
    </row>
    <row r="419" spans="1:5" ht="13.8" x14ac:dyDescent="0.3">
      <c r="A419" s="3">
        <v>60202</v>
      </c>
      <c r="B419" s="3" t="s">
        <v>941</v>
      </c>
      <c r="C419" s="3"/>
      <c r="D419" s="3" t="s">
        <v>941</v>
      </c>
      <c r="E419" s="3">
        <v>60202</v>
      </c>
    </row>
    <row r="420" spans="1:5" ht="13.8" x14ac:dyDescent="0.3">
      <c r="A420" s="3">
        <v>60203</v>
      </c>
      <c r="B420" s="3" t="s">
        <v>942</v>
      </c>
      <c r="C420" s="3"/>
      <c r="D420" s="3" t="s">
        <v>942</v>
      </c>
      <c r="E420" s="3">
        <v>60203</v>
      </c>
    </row>
    <row r="421" spans="1:5" ht="13.8" x14ac:dyDescent="0.3">
      <c r="A421" s="3">
        <v>60204</v>
      </c>
      <c r="B421" s="3" t="s">
        <v>943</v>
      </c>
      <c r="C421" s="3"/>
      <c r="D421" s="3" t="s">
        <v>943</v>
      </c>
      <c r="E421" s="3">
        <v>60204</v>
      </c>
    </row>
    <row r="422" spans="1:5" ht="13.8" x14ac:dyDescent="0.3">
      <c r="A422" s="3">
        <v>60205</v>
      </c>
      <c r="B422" s="3" t="s">
        <v>944</v>
      </c>
      <c r="C422" s="3"/>
      <c r="D422" s="3" t="s">
        <v>944</v>
      </c>
      <c r="E422" s="3">
        <v>60205</v>
      </c>
    </row>
    <row r="423" spans="1:5" ht="13.8" x14ac:dyDescent="0.3">
      <c r="A423" s="3">
        <v>60206</v>
      </c>
      <c r="B423" s="3" t="s">
        <v>945</v>
      </c>
      <c r="C423" s="3"/>
      <c r="D423" s="3" t="s">
        <v>945</v>
      </c>
      <c r="E423" s="3">
        <v>60206</v>
      </c>
    </row>
    <row r="424" spans="1:5" ht="13.8" x14ac:dyDescent="0.3">
      <c r="A424" s="3">
        <v>60301</v>
      </c>
      <c r="B424" s="3" t="s">
        <v>946</v>
      </c>
      <c r="C424" s="3"/>
      <c r="D424" s="3" t="s">
        <v>946</v>
      </c>
      <c r="E424" s="3">
        <v>60301</v>
      </c>
    </row>
    <row r="425" spans="1:5" ht="13.8" x14ac:dyDescent="0.3">
      <c r="A425" s="3">
        <v>60302</v>
      </c>
      <c r="B425" s="3" t="s">
        <v>947</v>
      </c>
      <c r="C425" s="3"/>
      <c r="D425" s="3" t="s">
        <v>947</v>
      </c>
      <c r="E425" s="3">
        <v>60302</v>
      </c>
    </row>
    <row r="426" spans="1:5" ht="13.8" x14ac:dyDescent="0.3">
      <c r="A426" s="3">
        <v>60303</v>
      </c>
      <c r="B426" s="3" t="s">
        <v>948</v>
      </c>
      <c r="C426" s="3"/>
      <c r="D426" s="3" t="s">
        <v>948</v>
      </c>
      <c r="E426" s="3">
        <v>60303</v>
      </c>
    </row>
    <row r="427" spans="1:5" ht="13.8" x14ac:dyDescent="0.3">
      <c r="A427" s="3">
        <v>60304</v>
      </c>
      <c r="B427" s="3" t="s">
        <v>949</v>
      </c>
      <c r="C427" s="3"/>
      <c r="D427" s="3" t="s">
        <v>949</v>
      </c>
      <c r="E427" s="3">
        <v>60304</v>
      </c>
    </row>
    <row r="428" spans="1:5" ht="13.8" x14ac:dyDescent="0.3">
      <c r="A428" s="3">
        <v>60305</v>
      </c>
      <c r="B428" s="3" t="s">
        <v>950</v>
      </c>
      <c r="C428" s="3"/>
      <c r="D428" s="3" t="s">
        <v>950</v>
      </c>
      <c r="E428" s="3">
        <v>60305</v>
      </c>
    </row>
    <row r="429" spans="1:5" ht="13.8" x14ac:dyDescent="0.3">
      <c r="A429" s="3">
        <v>60306</v>
      </c>
      <c r="B429" s="3" t="s">
        <v>951</v>
      </c>
      <c r="C429" s="3"/>
      <c r="D429" s="3" t="s">
        <v>951</v>
      </c>
      <c r="E429" s="3">
        <v>60306</v>
      </c>
    </row>
    <row r="430" spans="1:5" ht="13.8" x14ac:dyDescent="0.3">
      <c r="A430" s="3">
        <v>60307</v>
      </c>
      <c r="B430" s="3" t="s">
        <v>952</v>
      </c>
      <c r="C430" s="3"/>
      <c r="D430" s="3" t="s">
        <v>952</v>
      </c>
      <c r="E430" s="3">
        <v>60307</v>
      </c>
    </row>
    <row r="431" spans="1:5" ht="13.8" x14ac:dyDescent="0.3">
      <c r="A431" s="3">
        <v>60308</v>
      </c>
      <c r="B431" s="3" t="s">
        <v>953</v>
      </c>
      <c r="C431" s="3"/>
      <c r="D431" s="3" t="s">
        <v>953</v>
      </c>
      <c r="E431" s="3">
        <v>60308</v>
      </c>
    </row>
    <row r="432" spans="1:5" ht="13.8" x14ac:dyDescent="0.3">
      <c r="A432" s="3">
        <v>60309</v>
      </c>
      <c r="B432" s="3" t="s">
        <v>954</v>
      </c>
      <c r="C432" s="3"/>
      <c r="D432" s="3" t="s">
        <v>954</v>
      </c>
      <c r="E432" s="3">
        <v>60309</v>
      </c>
    </row>
    <row r="433" spans="1:5" ht="13.8" x14ac:dyDescent="0.3">
      <c r="A433" s="3">
        <v>60401</v>
      </c>
      <c r="B433" s="3" t="s">
        <v>955</v>
      </c>
      <c r="C433" s="3"/>
      <c r="D433" s="3" t="s">
        <v>955</v>
      </c>
      <c r="E433" s="3">
        <v>60401</v>
      </c>
    </row>
    <row r="434" spans="1:5" ht="13.8" x14ac:dyDescent="0.3">
      <c r="A434" s="3">
        <v>60402</v>
      </c>
      <c r="B434" s="3" t="s">
        <v>1074</v>
      </c>
      <c r="C434" s="3"/>
      <c r="D434" s="3" t="s">
        <v>1074</v>
      </c>
      <c r="E434" s="3">
        <v>60402</v>
      </c>
    </row>
    <row r="435" spans="1:5" ht="13.8" x14ac:dyDescent="0.3">
      <c r="A435" s="3">
        <v>60403</v>
      </c>
      <c r="B435" s="3" t="s">
        <v>956</v>
      </c>
      <c r="C435" s="3"/>
      <c r="D435" s="3" t="s">
        <v>956</v>
      </c>
      <c r="E435" s="3">
        <v>60403</v>
      </c>
    </row>
    <row r="436" spans="1:5" ht="13.8" x14ac:dyDescent="0.3">
      <c r="A436" s="3">
        <v>60501</v>
      </c>
      <c r="B436" s="3" t="s">
        <v>957</v>
      </c>
      <c r="C436" s="3"/>
      <c r="D436" s="3" t="s">
        <v>957</v>
      </c>
      <c r="E436" s="3">
        <v>60501</v>
      </c>
    </row>
    <row r="437" spans="1:5" ht="13.8" x14ac:dyDescent="0.3">
      <c r="A437" s="3">
        <v>60502</v>
      </c>
      <c r="B437" s="3" t="s">
        <v>958</v>
      </c>
      <c r="C437" s="3"/>
      <c r="D437" s="3" t="s">
        <v>958</v>
      </c>
      <c r="E437" s="3">
        <v>60502</v>
      </c>
    </row>
    <row r="438" spans="1:5" ht="13.8" x14ac:dyDescent="0.3">
      <c r="A438" s="3">
        <v>60503</v>
      </c>
      <c r="B438" s="3" t="s">
        <v>959</v>
      </c>
      <c r="C438" s="3"/>
      <c r="D438" s="3" t="s">
        <v>959</v>
      </c>
      <c r="E438" s="3">
        <v>60503</v>
      </c>
    </row>
    <row r="439" spans="1:5" ht="13.8" x14ac:dyDescent="0.3">
      <c r="A439" s="3">
        <v>60504</v>
      </c>
      <c r="B439" s="3" t="s">
        <v>960</v>
      </c>
      <c r="C439" s="3"/>
      <c r="D439" s="3" t="s">
        <v>960</v>
      </c>
      <c r="E439" s="3">
        <v>60504</v>
      </c>
    </row>
    <row r="440" spans="1:5" ht="13.8" x14ac:dyDescent="0.3">
      <c r="A440" s="3">
        <v>60505</v>
      </c>
      <c r="B440" s="3" t="s">
        <v>961</v>
      </c>
      <c r="C440" s="3"/>
      <c r="D440" s="3" t="s">
        <v>961</v>
      </c>
      <c r="E440" s="3">
        <v>60505</v>
      </c>
    </row>
    <row r="441" spans="1:5" ht="13.8" x14ac:dyDescent="0.3">
      <c r="A441" s="3">
        <v>60506</v>
      </c>
      <c r="B441" s="3" t="s">
        <v>962</v>
      </c>
      <c r="C441" s="3"/>
      <c r="D441" s="3" t="s">
        <v>962</v>
      </c>
      <c r="E441" s="3">
        <v>60506</v>
      </c>
    </row>
    <row r="442" spans="1:5" ht="13.8" x14ac:dyDescent="0.3">
      <c r="A442" s="3">
        <v>60601</v>
      </c>
      <c r="B442" s="3" t="s">
        <v>1075</v>
      </c>
      <c r="C442" s="3"/>
      <c r="D442" s="3" t="s">
        <v>1075</v>
      </c>
      <c r="E442" s="3">
        <v>60601</v>
      </c>
    </row>
    <row r="443" spans="1:5" ht="13.8" x14ac:dyDescent="0.3">
      <c r="A443" s="3">
        <v>60602</v>
      </c>
      <c r="B443" s="3" t="s">
        <v>1076</v>
      </c>
      <c r="C443" s="3"/>
      <c r="D443" s="3" t="s">
        <v>1076</v>
      </c>
      <c r="E443" s="3">
        <v>60602</v>
      </c>
    </row>
    <row r="444" spans="1:5" ht="13.8" x14ac:dyDescent="0.3">
      <c r="A444" s="3">
        <v>60603</v>
      </c>
      <c r="B444" s="3" t="s">
        <v>1077</v>
      </c>
      <c r="C444" s="3"/>
      <c r="D444" s="3" t="s">
        <v>1077</v>
      </c>
      <c r="E444" s="3">
        <v>60603</v>
      </c>
    </row>
    <row r="445" spans="1:5" ht="13.8" x14ac:dyDescent="0.3">
      <c r="A445" s="3">
        <v>60701</v>
      </c>
      <c r="B445" s="3" t="s">
        <v>963</v>
      </c>
      <c r="C445" s="3"/>
      <c r="D445" s="3" t="s">
        <v>963</v>
      </c>
      <c r="E445" s="3">
        <v>60701</v>
      </c>
    </row>
    <row r="446" spans="1:5" ht="13.8" x14ac:dyDescent="0.3">
      <c r="A446" s="3">
        <v>60703</v>
      </c>
      <c r="B446" s="3" t="s">
        <v>964</v>
      </c>
      <c r="C446" s="3"/>
      <c r="D446" s="3" t="s">
        <v>964</v>
      </c>
      <c r="E446" s="3">
        <v>60703</v>
      </c>
    </row>
    <row r="447" spans="1:5" ht="13.8" x14ac:dyDescent="0.3">
      <c r="A447" s="3">
        <v>60704</v>
      </c>
      <c r="B447" s="3" t="s">
        <v>965</v>
      </c>
      <c r="C447" s="3"/>
      <c r="D447" s="3" t="s">
        <v>965</v>
      </c>
      <c r="E447" s="3">
        <v>60704</v>
      </c>
    </row>
    <row r="448" spans="1:5" ht="13.8" x14ac:dyDescent="0.3">
      <c r="A448" s="3">
        <v>60801</v>
      </c>
      <c r="B448" s="3" t="s">
        <v>966</v>
      </c>
      <c r="C448" s="3"/>
      <c r="D448" s="3" t="s">
        <v>966</v>
      </c>
      <c r="E448" s="3">
        <v>60801</v>
      </c>
    </row>
    <row r="449" spans="1:5" ht="13.8" x14ac:dyDescent="0.3">
      <c r="A449" s="3">
        <v>60802</v>
      </c>
      <c r="B449" s="3" t="s">
        <v>967</v>
      </c>
      <c r="C449" s="3"/>
      <c r="D449" s="3" t="s">
        <v>967</v>
      </c>
      <c r="E449" s="3">
        <v>60802</v>
      </c>
    </row>
    <row r="450" spans="1:5" ht="13.8" x14ac:dyDescent="0.3">
      <c r="A450" s="3">
        <v>60803</v>
      </c>
      <c r="B450" s="3" t="s">
        <v>1078</v>
      </c>
      <c r="C450" s="3"/>
      <c r="D450" s="3" t="s">
        <v>1078</v>
      </c>
      <c r="E450" s="3">
        <v>60803</v>
      </c>
    </row>
    <row r="451" spans="1:5" ht="13.8" x14ac:dyDescent="0.3">
      <c r="A451" s="3">
        <v>60804</v>
      </c>
      <c r="B451" s="3" t="s">
        <v>968</v>
      </c>
      <c r="C451" s="3"/>
      <c r="D451" s="3" t="s">
        <v>968</v>
      </c>
      <c r="E451" s="3">
        <v>60804</v>
      </c>
    </row>
    <row r="452" spans="1:5" ht="13.8" x14ac:dyDescent="0.3">
      <c r="A452" s="3">
        <v>60805</v>
      </c>
      <c r="B452" s="3" t="s">
        <v>969</v>
      </c>
      <c r="C452" s="3"/>
      <c r="D452" s="3" t="s">
        <v>969</v>
      </c>
      <c r="E452" s="3">
        <v>60805</v>
      </c>
    </row>
    <row r="453" spans="1:5" ht="13.8" x14ac:dyDescent="0.3">
      <c r="A453" s="3">
        <v>60806</v>
      </c>
      <c r="B453" s="3" t="s">
        <v>1079</v>
      </c>
      <c r="C453" s="3"/>
      <c r="D453" s="3" t="s">
        <v>1079</v>
      </c>
      <c r="E453" s="3">
        <v>60806</v>
      </c>
    </row>
    <row r="454" spans="1:5" ht="13.8" x14ac:dyDescent="0.3">
      <c r="A454" s="3">
        <v>60901</v>
      </c>
      <c r="B454" s="3" t="s">
        <v>970</v>
      </c>
      <c r="C454" s="3"/>
      <c r="D454" s="3" t="s">
        <v>970</v>
      </c>
      <c r="E454" s="3">
        <v>60901</v>
      </c>
    </row>
    <row r="455" spans="1:5" ht="13.8" x14ac:dyDescent="0.3">
      <c r="A455" s="3">
        <v>61001</v>
      </c>
      <c r="B455" s="3" t="s">
        <v>971</v>
      </c>
      <c r="C455" s="3"/>
      <c r="D455" s="3" t="s">
        <v>971</v>
      </c>
      <c r="E455" s="3">
        <v>61001</v>
      </c>
    </row>
    <row r="456" spans="1:5" ht="13.8" x14ac:dyDescent="0.3">
      <c r="A456" s="3">
        <v>61002</v>
      </c>
      <c r="B456" s="3" t="s">
        <v>972</v>
      </c>
      <c r="C456" s="3"/>
      <c r="D456" s="3" t="s">
        <v>972</v>
      </c>
      <c r="E456" s="3">
        <v>61002</v>
      </c>
    </row>
    <row r="457" spans="1:5" ht="13.8" x14ac:dyDescent="0.3">
      <c r="A457" s="3">
        <v>61003</v>
      </c>
      <c r="B457" s="3" t="s">
        <v>973</v>
      </c>
      <c r="C457" s="3"/>
      <c r="D457" s="3" t="s">
        <v>973</v>
      </c>
      <c r="E457" s="3">
        <v>61003</v>
      </c>
    </row>
    <row r="458" spans="1:5" ht="13.8" x14ac:dyDescent="0.3">
      <c r="A458" s="3">
        <v>61004</v>
      </c>
      <c r="B458" s="3" t="s">
        <v>974</v>
      </c>
      <c r="C458" s="3"/>
      <c r="D458" s="3" t="s">
        <v>974</v>
      </c>
      <c r="E458" s="3">
        <v>61004</v>
      </c>
    </row>
    <row r="459" spans="1:5" ht="13.8" x14ac:dyDescent="0.3">
      <c r="A459" s="3">
        <v>61101</v>
      </c>
      <c r="B459" s="3" t="s">
        <v>975</v>
      </c>
      <c r="C459" s="3"/>
      <c r="D459" s="3" t="s">
        <v>975</v>
      </c>
      <c r="E459" s="3">
        <v>61101</v>
      </c>
    </row>
    <row r="460" spans="1:5" ht="13.8" x14ac:dyDescent="0.3">
      <c r="A460" s="3">
        <v>61102</v>
      </c>
      <c r="B460" s="3" t="s">
        <v>976</v>
      </c>
      <c r="C460" s="3"/>
      <c r="D460" s="3" t="s">
        <v>976</v>
      </c>
      <c r="E460" s="3">
        <v>61102</v>
      </c>
    </row>
    <row r="461" spans="1:5" ht="13.8" x14ac:dyDescent="0.3">
      <c r="A461" s="3">
        <v>61103</v>
      </c>
      <c r="B461" s="3" t="s">
        <v>1080</v>
      </c>
      <c r="C461" s="3"/>
      <c r="D461" s="3" t="s">
        <v>1080</v>
      </c>
      <c r="E461" s="3">
        <v>61103</v>
      </c>
    </row>
    <row r="462" spans="1:5" ht="13.8" x14ac:dyDescent="0.3">
      <c r="A462" s="3">
        <v>61201</v>
      </c>
      <c r="B462" s="3" t="s">
        <v>1081</v>
      </c>
      <c r="C462" s="3"/>
      <c r="D462" s="3" t="s">
        <v>1081</v>
      </c>
      <c r="E462" s="3">
        <v>61201</v>
      </c>
    </row>
    <row r="463" spans="1:5" ht="13.8" x14ac:dyDescent="0.3">
      <c r="A463" s="3">
        <v>61301</v>
      </c>
      <c r="B463" s="3" t="s">
        <v>1082</v>
      </c>
      <c r="C463" s="3"/>
      <c r="D463" s="3" t="s">
        <v>1082</v>
      </c>
      <c r="E463" s="3">
        <v>61301</v>
      </c>
    </row>
    <row r="464" spans="1:5" ht="13.8" x14ac:dyDescent="0.3">
      <c r="A464" s="3">
        <v>70101</v>
      </c>
      <c r="B464" s="3" t="s">
        <v>977</v>
      </c>
      <c r="C464" s="3"/>
      <c r="D464" s="3" t="s">
        <v>977</v>
      </c>
      <c r="E464" s="3">
        <v>70101</v>
      </c>
    </row>
    <row r="465" spans="1:5" ht="13.8" x14ac:dyDescent="0.3">
      <c r="A465" s="3">
        <v>70102</v>
      </c>
      <c r="B465" s="3" t="s">
        <v>978</v>
      </c>
      <c r="C465" s="3"/>
      <c r="D465" s="3" t="s">
        <v>978</v>
      </c>
      <c r="E465" s="3">
        <v>70102</v>
      </c>
    </row>
    <row r="466" spans="1:5" ht="13.8" x14ac:dyDescent="0.3">
      <c r="A466" s="3">
        <v>70103</v>
      </c>
      <c r="B466" s="3" t="s">
        <v>979</v>
      </c>
      <c r="C466" s="3"/>
      <c r="D466" s="3" t="s">
        <v>979</v>
      </c>
      <c r="E466" s="3">
        <v>70103</v>
      </c>
    </row>
    <row r="467" spans="1:5" ht="13.8" x14ac:dyDescent="0.3">
      <c r="A467" s="3">
        <v>70104</v>
      </c>
      <c r="B467" s="3" t="s">
        <v>980</v>
      </c>
      <c r="C467" s="3"/>
      <c r="D467" s="3" t="s">
        <v>980</v>
      </c>
      <c r="E467" s="3">
        <v>70104</v>
      </c>
    </row>
    <row r="468" spans="1:5" ht="13.8" x14ac:dyDescent="0.3">
      <c r="A468" s="3">
        <v>70201</v>
      </c>
      <c r="B468" s="3" t="s">
        <v>981</v>
      </c>
      <c r="C468" s="3"/>
      <c r="D468" s="3" t="s">
        <v>981</v>
      </c>
      <c r="E468" s="3">
        <v>70201</v>
      </c>
    </row>
    <row r="469" spans="1:5" ht="13.8" x14ac:dyDescent="0.3">
      <c r="A469" s="3">
        <v>70202</v>
      </c>
      <c r="B469" s="3" t="s">
        <v>982</v>
      </c>
      <c r="C469" s="3"/>
      <c r="D469" s="3" t="s">
        <v>982</v>
      </c>
      <c r="E469" s="3">
        <v>70202</v>
      </c>
    </row>
    <row r="470" spans="1:5" ht="13.8" x14ac:dyDescent="0.3">
      <c r="A470" s="3">
        <v>70203</v>
      </c>
      <c r="B470" s="3" t="s">
        <v>1083</v>
      </c>
      <c r="C470" s="3"/>
      <c r="D470" s="3" t="s">
        <v>1083</v>
      </c>
      <c r="E470" s="3">
        <v>70203</v>
      </c>
    </row>
    <row r="471" spans="1:5" ht="13.8" x14ac:dyDescent="0.3">
      <c r="A471" s="3">
        <v>70204</v>
      </c>
      <c r="B471" s="3" t="s">
        <v>983</v>
      </c>
      <c r="C471" s="3"/>
      <c r="D471" s="3" t="s">
        <v>983</v>
      </c>
      <c r="E471" s="3">
        <v>70204</v>
      </c>
    </row>
    <row r="472" spans="1:5" ht="13.8" x14ac:dyDescent="0.3">
      <c r="A472" s="3">
        <v>70205</v>
      </c>
      <c r="B472" s="3" t="s">
        <v>984</v>
      </c>
      <c r="C472" s="3"/>
      <c r="D472" s="3" t="s">
        <v>984</v>
      </c>
      <c r="E472" s="3">
        <v>70205</v>
      </c>
    </row>
    <row r="473" spans="1:5" ht="13.8" x14ac:dyDescent="0.3">
      <c r="A473" s="3">
        <v>70206</v>
      </c>
      <c r="B473" s="3" t="s">
        <v>985</v>
      </c>
      <c r="C473" s="3"/>
      <c r="D473" s="3" t="s">
        <v>985</v>
      </c>
      <c r="E473" s="3">
        <v>70206</v>
      </c>
    </row>
    <row r="474" spans="1:5" ht="13.8" x14ac:dyDescent="0.3">
      <c r="A474" s="3">
        <v>70207</v>
      </c>
      <c r="B474" s="3" t="s">
        <v>1169</v>
      </c>
      <c r="C474" s="3"/>
      <c r="D474" s="3" t="s">
        <v>1169</v>
      </c>
      <c r="E474" s="3">
        <v>70207</v>
      </c>
    </row>
    <row r="475" spans="1:5" ht="13.8" x14ac:dyDescent="0.3">
      <c r="A475" s="3">
        <v>70301</v>
      </c>
      <c r="B475" s="3" t="s">
        <v>986</v>
      </c>
      <c r="C475" s="3"/>
      <c r="D475" s="3" t="s">
        <v>986</v>
      </c>
      <c r="E475" s="3">
        <v>70301</v>
      </c>
    </row>
    <row r="476" spans="1:5" ht="13.8" x14ac:dyDescent="0.3">
      <c r="A476" s="3">
        <v>70302</v>
      </c>
      <c r="B476" s="3" t="s">
        <v>987</v>
      </c>
      <c r="C476" s="3"/>
      <c r="D476" s="3" t="s">
        <v>987</v>
      </c>
      <c r="E476" s="3">
        <v>70302</v>
      </c>
    </row>
    <row r="477" spans="1:5" ht="13.8" x14ac:dyDescent="0.3">
      <c r="A477" s="3">
        <v>70303</v>
      </c>
      <c r="B477" s="3" t="s">
        <v>988</v>
      </c>
      <c r="C477" s="3"/>
      <c r="D477" s="3" t="s">
        <v>988</v>
      </c>
      <c r="E477" s="3">
        <v>70303</v>
      </c>
    </row>
    <row r="478" spans="1:5" ht="13.8" x14ac:dyDescent="0.3">
      <c r="A478" s="3">
        <v>70304</v>
      </c>
      <c r="B478" s="3" t="s">
        <v>989</v>
      </c>
      <c r="C478" s="3"/>
      <c r="D478" s="3" t="s">
        <v>989</v>
      </c>
      <c r="E478" s="3">
        <v>70304</v>
      </c>
    </row>
    <row r="479" spans="1:5" ht="13.8" x14ac:dyDescent="0.3">
      <c r="A479" s="3">
        <v>70305</v>
      </c>
      <c r="B479" s="3" t="s">
        <v>1084</v>
      </c>
      <c r="C479" s="3"/>
      <c r="D479" s="3" t="s">
        <v>1084</v>
      </c>
      <c r="E479" s="3">
        <v>70305</v>
      </c>
    </row>
    <row r="480" spans="1:5" ht="13.8" x14ac:dyDescent="0.3">
      <c r="A480" s="3">
        <v>70306</v>
      </c>
      <c r="B480" s="3" t="s">
        <v>990</v>
      </c>
      <c r="C480" s="3"/>
      <c r="D480" s="3" t="s">
        <v>990</v>
      </c>
      <c r="E480" s="3">
        <v>70306</v>
      </c>
    </row>
    <row r="481" spans="1:5" ht="13.8" x14ac:dyDescent="0.3">
      <c r="A481" s="3">
        <v>70307</v>
      </c>
      <c r="B481" s="3" t="s">
        <v>991</v>
      </c>
      <c r="C481" s="3"/>
      <c r="D481" s="3" t="s">
        <v>991</v>
      </c>
      <c r="E481" s="3">
        <v>70307</v>
      </c>
    </row>
    <row r="482" spans="1:5" ht="13.8" x14ac:dyDescent="0.3">
      <c r="A482" s="3">
        <v>70401</v>
      </c>
      <c r="B482" s="3" t="s">
        <v>992</v>
      </c>
      <c r="C482" s="3"/>
      <c r="D482" s="3" t="s">
        <v>992</v>
      </c>
      <c r="E482" s="3">
        <v>70401</v>
      </c>
    </row>
    <row r="483" spans="1:5" ht="13.8" x14ac:dyDescent="0.3">
      <c r="A483" s="3">
        <v>70402</v>
      </c>
      <c r="B483" s="3" t="s">
        <v>993</v>
      </c>
      <c r="C483" s="3"/>
      <c r="D483" s="3" t="s">
        <v>993</v>
      </c>
      <c r="E483" s="3">
        <v>70402</v>
      </c>
    </row>
    <row r="484" spans="1:5" ht="13.8" x14ac:dyDescent="0.3">
      <c r="A484" s="3">
        <v>70403</v>
      </c>
      <c r="B484" s="3" t="s">
        <v>994</v>
      </c>
      <c r="C484" s="3"/>
      <c r="D484" s="3" t="s">
        <v>994</v>
      </c>
      <c r="E484" s="3">
        <v>70403</v>
      </c>
    </row>
    <row r="485" spans="1:5" ht="13.8" x14ac:dyDescent="0.3">
      <c r="A485" s="3">
        <v>70404</v>
      </c>
      <c r="B485" s="3" t="s">
        <v>995</v>
      </c>
      <c r="C485" s="3"/>
      <c r="D485" s="3" t="s">
        <v>995</v>
      </c>
      <c r="E485" s="3">
        <v>70404</v>
      </c>
    </row>
    <row r="486" spans="1:5" ht="13.8" x14ac:dyDescent="0.3">
      <c r="A486" s="3">
        <v>70501</v>
      </c>
      <c r="B486" s="3" t="s">
        <v>996</v>
      </c>
      <c r="C486" s="3"/>
      <c r="D486" s="3" t="s">
        <v>996</v>
      </c>
      <c r="E486" s="3">
        <v>70501</v>
      </c>
    </row>
    <row r="487" spans="1:5" ht="13.8" x14ac:dyDescent="0.3">
      <c r="A487" s="3">
        <v>70502</v>
      </c>
      <c r="B487" s="3" t="s">
        <v>997</v>
      </c>
      <c r="C487" s="3"/>
      <c r="D487" s="3" t="s">
        <v>997</v>
      </c>
      <c r="E487" s="3">
        <v>70502</v>
      </c>
    </row>
    <row r="488" spans="1:5" ht="13.8" x14ac:dyDescent="0.3">
      <c r="A488" s="3">
        <v>70503</v>
      </c>
      <c r="B488" s="3" t="s">
        <v>998</v>
      </c>
      <c r="C488" s="3"/>
      <c r="D488" s="3" t="s">
        <v>998</v>
      </c>
      <c r="E488" s="3">
        <v>70503</v>
      </c>
    </row>
    <row r="489" spans="1:5" ht="13.8" x14ac:dyDescent="0.3">
      <c r="A489" s="3">
        <v>70601</v>
      </c>
      <c r="B489" s="3" t="s">
        <v>999</v>
      </c>
      <c r="C489" s="3"/>
      <c r="D489" s="3" t="s">
        <v>999</v>
      </c>
      <c r="E489" s="3">
        <v>70601</v>
      </c>
    </row>
    <row r="490" spans="1:5" ht="13.8" x14ac:dyDescent="0.3">
      <c r="A490" s="3">
        <v>70602</v>
      </c>
      <c r="B490" s="3" t="s">
        <v>1000</v>
      </c>
      <c r="C490" s="3"/>
      <c r="D490" s="3" t="s">
        <v>1000</v>
      </c>
      <c r="E490" s="3">
        <v>70602</v>
      </c>
    </row>
    <row r="491" spans="1:5" ht="13.8" x14ac:dyDescent="0.3">
      <c r="A491" s="3">
        <v>70603</v>
      </c>
      <c r="B491" s="3" t="s">
        <v>1001</v>
      </c>
      <c r="C491" s="3"/>
      <c r="D491" s="3" t="s">
        <v>1001</v>
      </c>
      <c r="E491" s="3">
        <v>70603</v>
      </c>
    </row>
    <row r="492" spans="1:5" ht="13.8" x14ac:dyDescent="0.3">
      <c r="A492" s="3">
        <v>70604</v>
      </c>
      <c r="B492" s="3" t="s">
        <v>1002</v>
      </c>
      <c r="C492" s="3"/>
      <c r="D492" s="3" t="s">
        <v>1002</v>
      </c>
      <c r="E492" s="3">
        <v>70604</v>
      </c>
    </row>
    <row r="493" spans="1:5" ht="13.8" x14ac:dyDescent="0.3">
      <c r="A493" s="4">
        <v>70605</v>
      </c>
      <c r="B493" s="3" t="s">
        <v>1003</v>
      </c>
      <c r="C493" s="3"/>
      <c r="D493" s="3" t="s">
        <v>1003</v>
      </c>
      <c r="E493" s="4">
        <v>70605</v>
      </c>
    </row>
  </sheetData>
  <sheetProtection algorithmName="SHA-512" hashValue="ZhlQ2Uy3Aq0V+qChvVnlzTM52+mDbZISUykQOGsQK5EpOYB5AjDbv13hFpvg8UMNJzKU+ERPAw/LZyQKHZwUVQ==" saltValue="PQRxv8/Jojz2eqLYLG12Kg==" spinCount="100000" sheet="1" objects="1" scenarios="1" sort="0" autoFilter="0" pivotTables="0"/>
  <mergeCells count="2">
    <mergeCell ref="W1:W2"/>
    <mergeCell ref="X1:X2"/>
  </mergeCells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5">
    <tabColor theme="7" tint="0.79998168889431442"/>
    <pageSetUpPr fitToPage="1"/>
  </sheetPr>
  <dimension ref="B1:I3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88671875" style="49" customWidth="1"/>
    <col min="2" max="2" width="5.109375" style="94" hidden="1" customWidth="1"/>
    <col min="3" max="3" width="83.33203125" style="49" customWidth="1"/>
    <col min="4" max="4" width="8.33203125" style="49" customWidth="1"/>
    <col min="5" max="5" width="4.33203125" style="49" customWidth="1"/>
    <col min="6" max="6" width="4.33203125" style="375" customWidth="1"/>
    <col min="7" max="7" width="12.33203125" style="49" customWidth="1"/>
    <col min="8" max="9" width="15.33203125" style="49" customWidth="1"/>
    <col min="10" max="16384" width="11.44140625" style="49"/>
  </cols>
  <sheetData>
    <row r="1" spans="2:9" ht="18" customHeight="1" x14ac:dyDescent="0.4">
      <c r="B1" s="6">
        <v>1</v>
      </c>
      <c r="C1" s="305" t="s">
        <v>421</v>
      </c>
      <c r="D1" s="373"/>
      <c r="E1" s="373"/>
      <c r="F1" s="373"/>
      <c r="G1" s="373"/>
      <c r="H1" s="373"/>
      <c r="I1" s="373"/>
    </row>
    <row r="2" spans="2:9" ht="18.600000000000001" x14ac:dyDescent="0.3">
      <c r="B2" s="6">
        <v>2</v>
      </c>
      <c r="C2" s="48" t="s">
        <v>497</v>
      </c>
      <c r="D2" s="374"/>
      <c r="E2" s="374"/>
      <c r="G2" s="374"/>
    </row>
    <row r="3" spans="2:9" ht="19.2" thickBot="1" x14ac:dyDescent="0.35">
      <c r="B3" s="6">
        <v>3</v>
      </c>
      <c r="C3" s="48" t="s">
        <v>3175</v>
      </c>
      <c r="D3" s="374"/>
      <c r="E3" s="374"/>
      <c r="G3" s="374"/>
    </row>
    <row r="4" spans="2:9" ht="38.4" customHeight="1" thickTop="1" thickBot="1" x14ac:dyDescent="0.35">
      <c r="B4" s="6">
        <v>4</v>
      </c>
      <c r="C4" s="235" t="s">
        <v>342</v>
      </c>
      <c r="D4" s="130" t="s">
        <v>1161</v>
      </c>
      <c r="E4" s="130"/>
      <c r="F4" s="376"/>
      <c r="G4" s="377" t="s">
        <v>340</v>
      </c>
    </row>
    <row r="5" spans="2:9" s="375" customFormat="1" ht="22.5" customHeight="1" thickTop="1" x14ac:dyDescent="0.3">
      <c r="B5" s="6">
        <v>5</v>
      </c>
      <c r="C5" s="784" t="s">
        <v>0</v>
      </c>
      <c r="D5" s="784"/>
      <c r="E5" s="784"/>
      <c r="F5" s="785"/>
      <c r="G5" s="378">
        <f>SUM(G6:G31)</f>
        <v>0</v>
      </c>
      <c r="H5" s="786" t="str">
        <f>IF($G$5=('CUADRO 1'!E6),"","--&gt; ¡VERIFICAR!.  El total no coincide con el total del Cuadro 1.")</f>
        <v/>
      </c>
      <c r="I5" s="786"/>
    </row>
    <row r="6" spans="2:9" s="375" customFormat="1" ht="16.5" customHeight="1" x14ac:dyDescent="0.3">
      <c r="B6" s="6">
        <v>6</v>
      </c>
      <c r="C6" s="480"/>
      <c r="D6" s="379" t="str">
        <f>IFERROR(VLOOKUP(C6,ubicac,2,0),"")</f>
        <v/>
      </c>
      <c r="E6" s="380"/>
      <c r="F6" s="381" t="str">
        <f t="shared" ref="F6:F11" si="0">IF(AND(OR(G6&gt;0),(C6="")),"*",IF(AND(C6&lt;&gt;"",(G6=0)),"***",""))</f>
        <v/>
      </c>
      <c r="G6" s="483"/>
      <c r="H6" s="786"/>
      <c r="I6" s="786"/>
    </row>
    <row r="7" spans="2:9" s="375" customFormat="1" ht="16.5" customHeight="1" x14ac:dyDescent="0.3">
      <c r="B7" s="6">
        <v>7</v>
      </c>
      <c r="C7" s="481"/>
      <c r="D7" s="382" t="str">
        <f t="shared" ref="D7:D31" si="1">IFERROR(VLOOKUP(C7,ubicac,2,0),"")</f>
        <v/>
      </c>
      <c r="E7" s="359" t="str">
        <f>IF(D7="","",IF(OR(D7=D6),"R",""))</f>
        <v/>
      </c>
      <c r="F7" s="383" t="str">
        <f t="shared" si="0"/>
        <v/>
      </c>
      <c r="G7" s="484"/>
      <c r="H7" s="786"/>
      <c r="I7" s="786"/>
    </row>
    <row r="8" spans="2:9" s="375" customFormat="1" ht="16.5" customHeight="1" x14ac:dyDescent="0.3">
      <c r="B8" s="6">
        <v>8</v>
      </c>
      <c r="C8" s="481"/>
      <c r="D8" s="382" t="str">
        <f t="shared" si="1"/>
        <v/>
      </c>
      <c r="E8" s="359" t="str">
        <f>IF(D8="","",IF(OR(D8=D7,D8=D6),"R",""))</f>
        <v/>
      </c>
      <c r="F8" s="383" t="str">
        <f t="shared" si="0"/>
        <v/>
      </c>
      <c r="G8" s="484"/>
      <c r="H8" s="385"/>
      <c r="I8" s="385"/>
    </row>
    <row r="9" spans="2:9" s="375" customFormat="1" ht="16.5" customHeight="1" x14ac:dyDescent="0.3">
      <c r="B9" s="6">
        <v>9</v>
      </c>
      <c r="C9" s="481"/>
      <c r="D9" s="382" t="str">
        <f t="shared" si="1"/>
        <v/>
      </c>
      <c r="E9" s="359" t="str">
        <f>IF(D9="","",IF(OR(D9=D8,D9=D7,D9=D6),"R",""))</f>
        <v/>
      </c>
      <c r="F9" s="383" t="str">
        <f t="shared" si="0"/>
        <v/>
      </c>
      <c r="G9" s="484"/>
      <c r="H9" s="783" t="str">
        <f>IF(OR(F6="*",F7="*",F8="*",F9="*",F10="*",F11="*",F12="*",F13="*",F14="*",F15="*",F16="*",F17="*",F18="*",F19="*",F20="*",F21="*",F22="*",F23="*",F24="*",F25="*",F26="*",F27="*",F28="*",F29="*",F30="*",F31="*"),"* = No ha seleccionado Provincia/Cantón/Distrito","")</f>
        <v/>
      </c>
      <c r="I9" s="783"/>
    </row>
    <row r="10" spans="2:9" s="375" customFormat="1" ht="16.5" customHeight="1" x14ac:dyDescent="0.3">
      <c r="B10" s="6">
        <v>10</v>
      </c>
      <c r="C10" s="481"/>
      <c r="D10" s="382" t="str">
        <f t="shared" si="1"/>
        <v/>
      </c>
      <c r="E10" s="359" t="str">
        <f>IF(D10="","",IF(OR(D10=D9,D10=D8,D10=D7,D10=D6),"R",""))</f>
        <v/>
      </c>
      <c r="F10" s="386" t="str">
        <f t="shared" si="0"/>
        <v/>
      </c>
      <c r="G10" s="484"/>
      <c r="H10" s="783"/>
      <c r="I10" s="783"/>
    </row>
    <row r="11" spans="2:9" s="375" customFormat="1" ht="16.5" customHeight="1" x14ac:dyDescent="0.3">
      <c r="B11" s="6">
        <v>11</v>
      </c>
      <c r="C11" s="481"/>
      <c r="D11" s="382" t="str">
        <f t="shared" si="1"/>
        <v/>
      </c>
      <c r="E11" s="359" t="str">
        <f>IF(D11="","",IF(OR(D11=D10,D11=D9,D11=D8,D11=D7,D11=D6),"R",""))</f>
        <v/>
      </c>
      <c r="F11" s="383" t="str">
        <f t="shared" si="0"/>
        <v/>
      </c>
      <c r="G11" s="484"/>
      <c r="H11" s="783"/>
      <c r="I11" s="783"/>
    </row>
    <row r="12" spans="2:9" s="375" customFormat="1" ht="16.5" customHeight="1" x14ac:dyDescent="0.3">
      <c r="B12" s="6">
        <v>12</v>
      </c>
      <c r="C12" s="481"/>
      <c r="D12" s="382" t="str">
        <f t="shared" si="1"/>
        <v/>
      </c>
      <c r="E12" s="359" t="str">
        <f>IF(D12="","",IF(OR(D12=D11,D12=D10,D12=D9,D12=D8,D12=D7,D12=D6),"R",""))</f>
        <v/>
      </c>
      <c r="F12" s="383" t="str">
        <f t="shared" ref="F12:F18" si="2">IF(AND(OR(G12&gt;0),(C12="")),"*",IF(AND(C12&lt;&gt;"",(G12=0)),"***",""))</f>
        <v/>
      </c>
      <c r="G12" s="484"/>
      <c r="H12" s="567"/>
      <c r="I12" s="385"/>
    </row>
    <row r="13" spans="2:9" s="375" customFormat="1" ht="16.5" customHeight="1" x14ac:dyDescent="0.3">
      <c r="B13" s="6">
        <v>13</v>
      </c>
      <c r="C13" s="481"/>
      <c r="D13" s="382" t="str">
        <f t="shared" si="1"/>
        <v/>
      </c>
      <c r="E13" s="359" t="str">
        <f>IF(D13="","",IF(OR(D13=D12,D13=D11,D13=D10,D13=D9,D13=D8,D13=D7,D13=D6),"R",""))</f>
        <v/>
      </c>
      <c r="F13" s="383" t="str">
        <f t="shared" si="2"/>
        <v/>
      </c>
      <c r="G13" s="484"/>
      <c r="H13" s="783" t="str">
        <f>IF(OR(F6="***",F7="***",F8="***",F9="***",F10="***",F11="***",F12="***",F13="***",F14="***",F15="***",F16="***",F17="***",F18="***",F19="***",F20="***",F21="***",F22="***",F23="***",F24="***",F25="***",F26="***",F27="***",F28="***",F29="***",F30="***",F31="***"),"*** = Digite la matrícula","")</f>
        <v/>
      </c>
      <c r="I13" s="783"/>
    </row>
    <row r="14" spans="2:9" s="375" customFormat="1" ht="16.5" customHeight="1" x14ac:dyDescent="0.3">
      <c r="B14" s="6">
        <v>14</v>
      </c>
      <c r="C14" s="481"/>
      <c r="D14" s="382" t="str">
        <f t="shared" si="1"/>
        <v/>
      </c>
      <c r="E14" s="359" t="str">
        <f>IF(D14="","",IF(OR(D14=D13,D14=D12,D14=D11,D14=D10,D14=D9,D14=D8,D14=D7,D14=D6),"R",""))</f>
        <v/>
      </c>
      <c r="F14" s="383" t="str">
        <f t="shared" si="2"/>
        <v/>
      </c>
      <c r="G14" s="484"/>
      <c r="H14" s="783"/>
      <c r="I14" s="783"/>
    </row>
    <row r="15" spans="2:9" s="375" customFormat="1" ht="16.5" customHeight="1" x14ac:dyDescent="0.3">
      <c r="B15" s="6">
        <v>15</v>
      </c>
      <c r="C15" s="481"/>
      <c r="D15" s="382" t="str">
        <f t="shared" si="1"/>
        <v/>
      </c>
      <c r="E15" s="359" t="str">
        <f>IF(D15="","",IF(OR(D15=D14,D15=D13,D15=D12,D15=D11,D15=D10,D15=D9,D15=D8,D15=D7,D15=D6),"R",""))</f>
        <v/>
      </c>
      <c r="F15" s="383" t="str">
        <f t="shared" si="2"/>
        <v/>
      </c>
      <c r="G15" s="484"/>
      <c r="H15" s="387"/>
      <c r="I15" s="387"/>
    </row>
    <row r="16" spans="2:9" s="375" customFormat="1" ht="16.5" customHeight="1" x14ac:dyDescent="0.3">
      <c r="B16" s="6">
        <v>16</v>
      </c>
      <c r="C16" s="481"/>
      <c r="D16" s="382" t="str">
        <f t="shared" si="1"/>
        <v/>
      </c>
      <c r="E16" s="359" t="str">
        <f>IF(D16="","",IF(OR(D16=D15,D16=D14,D16=D13,D16=D12,D16=D11,D16=D10,D16=D9,D16=D8,D16=D7,D16=D6),"R",""))</f>
        <v/>
      </c>
      <c r="F16" s="383" t="str">
        <f t="shared" si="2"/>
        <v/>
      </c>
      <c r="G16" s="484"/>
      <c r="H16" s="783" t="str">
        <f>IF(OR(E6="R",E7="R",E8="R",E9="R",E10="R",E11="R",E12="R",E13="R",E14="R",E15="R",E16="R",E17="R",E18="R",E19="R",E20="R",E21="R",E22="R",E23="R",E24="R",E25="R",E26="R",E27="R",E28="R",E29="R",E30="R",E31="R"),"R = Líneas repetidas","")</f>
        <v/>
      </c>
      <c r="I16" s="783"/>
    </row>
    <row r="17" spans="2:9" s="375" customFormat="1" ht="16.5" customHeight="1" x14ac:dyDescent="0.3">
      <c r="B17" s="6">
        <v>17</v>
      </c>
      <c r="C17" s="481"/>
      <c r="D17" s="382" t="str">
        <f t="shared" si="1"/>
        <v/>
      </c>
      <c r="E17" s="359" t="str">
        <f>IF(D17="","",IF(OR(D17=D16,D17=D15,D17=D14,D17=D13,D17=D12,D17=D11,D17=D10,D17=D9,D17=D8,D17=D7,D17=D6),"R",""))</f>
        <v/>
      </c>
      <c r="F17" s="383" t="str">
        <f t="shared" si="2"/>
        <v/>
      </c>
      <c r="G17" s="484"/>
      <c r="H17" s="783"/>
      <c r="I17" s="783"/>
    </row>
    <row r="18" spans="2:9" s="375" customFormat="1" ht="16.5" customHeight="1" x14ac:dyDescent="0.3">
      <c r="B18" s="6">
        <v>18</v>
      </c>
      <c r="C18" s="481"/>
      <c r="D18" s="382" t="str">
        <f t="shared" si="1"/>
        <v/>
      </c>
      <c r="E18" s="359" t="str">
        <f>IF(D18="","",IF(OR(D18=D17,D18=D16,D18=D15,D18=D14,D18=D13,D18=D12,D18=D11,D18=D10,D18=D9,D18=D8,D18=D7,D18=D6),"R",""))</f>
        <v/>
      </c>
      <c r="F18" s="383" t="str">
        <f t="shared" si="2"/>
        <v/>
      </c>
      <c r="G18" s="484"/>
      <c r="H18" s="387"/>
      <c r="I18" s="387"/>
    </row>
    <row r="19" spans="2:9" s="375" customFormat="1" ht="16.5" customHeight="1" x14ac:dyDescent="0.3">
      <c r="B19" s="6">
        <v>19</v>
      </c>
      <c r="C19" s="481"/>
      <c r="D19" s="382" t="str">
        <f t="shared" ref="D19:D29" si="3">IFERROR(VLOOKUP(C19,ubicac,2,0),"")</f>
        <v/>
      </c>
      <c r="E19" s="359" t="str">
        <f>IF(D19="","",IF(OR(D19=D18,D19=D17,D19=D16,D19=D15,D19=D14,D19=D13,D19=D12,D19=D11,D19=D10,D19=D9,D19=D8,D19=D7,D19=D6),"R",""))</f>
        <v/>
      </c>
      <c r="F19" s="383" t="str">
        <f t="shared" ref="F19:F29" si="4">IF(AND(OR(G19&gt;0),(C19="")),"*",IF(AND(C19&lt;&gt;"",(G19=0)),"***",""))</f>
        <v/>
      </c>
      <c r="G19" s="484"/>
      <c r="H19" s="568"/>
      <c r="I19" s="568"/>
    </row>
    <row r="20" spans="2:9" s="375" customFormat="1" ht="16.5" customHeight="1" x14ac:dyDescent="0.3">
      <c r="B20" s="6">
        <v>20</v>
      </c>
      <c r="C20" s="481"/>
      <c r="D20" s="382" t="str">
        <f t="shared" si="3"/>
        <v/>
      </c>
      <c r="E20" s="359" t="str">
        <f>IF(D20="","",IF(OR(D20=D19,D20=D18,D20=D17,D20=D16,D20=D15,D20=D14,D20=D13,D20=D12,D20=D11,D20=D10,D20=D9,D20=D8,D20=D7,D20=D6),"R",""))</f>
        <v/>
      </c>
      <c r="F20" s="383" t="str">
        <f t="shared" si="4"/>
        <v/>
      </c>
      <c r="G20" s="484"/>
      <c r="H20" s="387"/>
      <c r="I20" s="387"/>
    </row>
    <row r="21" spans="2:9" s="375" customFormat="1" ht="16.5" customHeight="1" x14ac:dyDescent="0.3">
      <c r="B21" s="6">
        <v>21</v>
      </c>
      <c r="C21" s="481"/>
      <c r="D21" s="382" t="str">
        <f t="shared" si="3"/>
        <v/>
      </c>
      <c r="E21" s="359" t="str">
        <f>IF(D21="","",IF(OR(D21=D20,D21=D19,D21=D18,D21=D17,D21=D16,D21=D15,D21=D14,D21=D13,D21=D12,D21=D11,D21=D10,D21=D9,D21=D8,D21=D7,D21=D6),"R",""))</f>
        <v/>
      </c>
      <c r="F21" s="383" t="str">
        <f t="shared" si="4"/>
        <v/>
      </c>
      <c r="G21" s="484"/>
      <c r="H21" s="387"/>
      <c r="I21" s="387"/>
    </row>
    <row r="22" spans="2:9" s="375" customFormat="1" ht="16.5" customHeight="1" x14ac:dyDescent="0.3">
      <c r="B22" s="6">
        <v>22</v>
      </c>
      <c r="C22" s="481"/>
      <c r="D22" s="382" t="str">
        <f t="shared" si="3"/>
        <v/>
      </c>
      <c r="E22" s="359" t="str">
        <f>IF(D22="","",IF(OR(D22=D21,D22=D20,D22=D19,D22=D18,D22=D17,D22=D16,D22=D15,D22=D14,D22=D13,D22=D12,D22=D11,D22=D10,D22=D9,D22=D8,D22=D7,D22=D6),"R",""))</f>
        <v/>
      </c>
      <c r="F22" s="383" t="str">
        <f t="shared" si="4"/>
        <v/>
      </c>
      <c r="G22" s="484"/>
      <c r="H22" s="387"/>
      <c r="I22" s="387"/>
    </row>
    <row r="23" spans="2:9" s="375" customFormat="1" ht="16.5" customHeight="1" x14ac:dyDescent="0.3">
      <c r="B23" s="6">
        <v>23</v>
      </c>
      <c r="C23" s="481"/>
      <c r="D23" s="382" t="str">
        <f t="shared" si="3"/>
        <v/>
      </c>
      <c r="E23" s="359" t="str">
        <f>IF(D23="","",IF(OR(D23=D22,D23=D21,D23=D20,D23=D19,D23=D18,D23=D17,D23=D16,D23=D15,D23=D14,D23=D13,D23=D12,D23=D11,D23=D10,D23=D9,D23=D8,D23=D7,D23=D6),"R",""))</f>
        <v/>
      </c>
      <c r="F23" s="383" t="str">
        <f t="shared" si="4"/>
        <v/>
      </c>
      <c r="G23" s="484"/>
      <c r="H23" s="387"/>
      <c r="I23" s="387"/>
    </row>
    <row r="24" spans="2:9" s="375" customFormat="1" ht="16.5" customHeight="1" x14ac:dyDescent="0.3">
      <c r="B24" s="6">
        <v>24</v>
      </c>
      <c r="C24" s="481"/>
      <c r="D24" s="382" t="str">
        <f t="shared" si="3"/>
        <v/>
      </c>
      <c r="E24" s="359" t="str">
        <f>IF(D24="","",IF(OR(D24=D23,D24=D22,D24=D21,D24=D20,D24=D19,D24=D18,D24=D17,D24=D16,D24=D15,D24=D14,D24=D13,D24=D12,D24=D11,D24=D10,D24=D9,D24=D8,D24=D7,D24=D6),"R",""))</f>
        <v/>
      </c>
      <c r="F24" s="383" t="str">
        <f t="shared" si="4"/>
        <v/>
      </c>
      <c r="G24" s="484"/>
      <c r="H24" s="388"/>
      <c r="I24" s="388"/>
    </row>
    <row r="25" spans="2:9" s="375" customFormat="1" ht="16.5" customHeight="1" x14ac:dyDescent="0.3">
      <c r="B25" s="6">
        <v>25</v>
      </c>
      <c r="C25" s="481"/>
      <c r="D25" s="382" t="str">
        <f t="shared" si="3"/>
        <v/>
      </c>
      <c r="E25" s="359" t="str">
        <f>IF(D25="","",IF(OR(D25=D24,D25=D23,D25=D22,D25=D21,D25=D20,D25=D19,D25=D18,D25=D17,D25=D16,D25=D15,D25=D14,D25=D13,D25=D12,D25=D11,D25=D10,D25=D9,D25=D8,D25=D7,D25=D6),"R",""))</f>
        <v/>
      </c>
      <c r="F25" s="383" t="str">
        <f t="shared" si="4"/>
        <v/>
      </c>
      <c r="G25" s="484"/>
      <c r="H25" s="388"/>
      <c r="I25" s="388"/>
    </row>
    <row r="26" spans="2:9" s="375" customFormat="1" ht="16.5" customHeight="1" x14ac:dyDescent="0.3">
      <c r="B26" s="6">
        <v>26</v>
      </c>
      <c r="C26" s="481"/>
      <c r="D26" s="382" t="str">
        <f t="shared" si="3"/>
        <v/>
      </c>
      <c r="E26" s="359" t="str">
        <f>IF(D26="","",IF(OR(D26=D25,D26=D24,D26=D23,D26=D22,D26=D21,D26=D20,D26=D19,D26=D18,D26=D17,D26=D16,D26=D15,D26=D14,D26=D13,D26=D12,D26=D11,D26=D10,D26=D9,D26=D8,D26=D7,D26=D6),"R",""))</f>
        <v/>
      </c>
      <c r="F26" s="383" t="str">
        <f t="shared" si="4"/>
        <v/>
      </c>
      <c r="G26" s="484"/>
      <c r="H26" s="388"/>
      <c r="I26" s="388"/>
    </row>
    <row r="27" spans="2:9" s="375" customFormat="1" ht="16.5" customHeight="1" x14ac:dyDescent="0.3">
      <c r="B27" s="6">
        <v>27</v>
      </c>
      <c r="C27" s="481"/>
      <c r="D27" s="382" t="str">
        <f t="shared" si="3"/>
        <v/>
      </c>
      <c r="E27" s="359" t="str">
        <f>IF(D27="","",IF(OR(D27=D26,D27=D25,D27=D24,D27=D23,D27=D22,D27=D21,D27=D20,D27=D19,D27=D18,D27=D17,D27=D16,D27=D15,D27=D14,D27=D13,D27=D12,D27=D11,D27=D10,D27=D9,D27=D8,D27=D7,D27=D6),"R",""))</f>
        <v/>
      </c>
      <c r="F27" s="383" t="str">
        <f t="shared" si="4"/>
        <v/>
      </c>
      <c r="G27" s="484"/>
      <c r="H27" s="388"/>
      <c r="I27" s="388"/>
    </row>
    <row r="28" spans="2:9" ht="16.5" customHeight="1" x14ac:dyDescent="0.3">
      <c r="B28" s="6">
        <v>28</v>
      </c>
      <c r="C28" s="481"/>
      <c r="D28" s="382" t="str">
        <f t="shared" si="3"/>
        <v/>
      </c>
      <c r="E28" s="359" t="str">
        <f>IF(D28="","",IF(OR(D28=D27,D28=D26,D28=D25,D28=D24,D28=D23,D28=D22,D28=D21,D28=D20,D28=D19,D28=D18,D28=D17,D28=D16,D28=D15,D28=D14,D28=D13,D28=D12,D28=D11,D28=D10,D28=D9,D28=D8,D28=D7,D28=D6),"R",""))</f>
        <v/>
      </c>
      <c r="F28" s="383" t="str">
        <f t="shared" si="4"/>
        <v/>
      </c>
      <c r="G28" s="485"/>
      <c r="H28" s="389"/>
      <c r="I28" s="93"/>
    </row>
    <row r="29" spans="2:9" ht="16.5" customHeight="1" x14ac:dyDescent="0.3">
      <c r="B29" s="6">
        <v>29</v>
      </c>
      <c r="C29" s="481"/>
      <c r="D29" s="382" t="str">
        <f t="shared" si="3"/>
        <v/>
      </c>
      <c r="E29" s="359" t="str">
        <f>IF(D29="","",IF(OR(D29=D28,D29=D27,D29=D26,D29=D25,D29=D24,D29=D23,D29=D22,D29=D21,D29=D20,D29=D19,D29=D18,D29=D17,D29=D16,D29=D15,D29=D14,D29=D13,D29=D12,D29=D11,D29=D10,D29=D9,D29=D8,D29=D7,D29=D6),"R",""))</f>
        <v/>
      </c>
      <c r="F29" s="383" t="str">
        <f t="shared" si="4"/>
        <v/>
      </c>
      <c r="G29" s="485"/>
      <c r="H29" s="93"/>
      <c r="I29" s="93"/>
    </row>
    <row r="30" spans="2:9" ht="16.5" customHeight="1" x14ac:dyDescent="0.3">
      <c r="B30" s="6">
        <v>30</v>
      </c>
      <c r="C30" s="481"/>
      <c r="D30" s="382" t="str">
        <f t="shared" si="1"/>
        <v/>
      </c>
      <c r="E30" s="359" t="str">
        <f>IF(D30="","",IF(OR(D30=D29,D30=D28,D30=D27,D30=D26,D30=D25,D30=D24,D30=D23,D30=D22,D30=D21,D30=D20,D30=D19,D30=D18,D30=D17,D30=D16,D30=D15,D30=D14,D30=D13,D30=D12,D30=D11,D30=D10,D30=D9,D30=D8,D30=D7,D30=D6),"R",""))</f>
        <v/>
      </c>
      <c r="F30" s="383" t="str">
        <f>IF(AND(OR(G30&gt;0),(C30="")),"*",IF(AND(C30&lt;&gt;"",(G30=0)),"***",""))</f>
        <v/>
      </c>
      <c r="G30" s="485"/>
      <c r="H30" s="93"/>
      <c r="I30" s="93"/>
    </row>
    <row r="31" spans="2:9" ht="16.5" customHeight="1" thickBot="1" x14ac:dyDescent="0.35">
      <c r="B31" s="6">
        <v>31</v>
      </c>
      <c r="C31" s="482"/>
      <c r="D31" s="390" t="str">
        <f t="shared" si="1"/>
        <v/>
      </c>
      <c r="E31" s="391" t="str">
        <f>IF(D31="","",IF(OR(D31=D30,D31=D29,D31=D28,D31=D27,D31=D26,D31=D25,D31=D24,D31=D23,D31=D22,D31=D21,D31=D20,D31=D19,D31=D18,D31=D17,D31=D16,D31=D15,D31=D14,D31=D13,D31=D12,D31=D11,D31=D10,D31=D9,D31=D8,D31=D7,D31=D6),"R",""))</f>
        <v/>
      </c>
      <c r="F31" s="392" t="str">
        <f>IF(AND(OR(G31&gt;0),(C31="")),"*",IF(AND(C31&lt;&gt;"",(G31=0)),"***",""))</f>
        <v/>
      </c>
      <c r="G31" s="486"/>
      <c r="H31" s="93"/>
      <c r="I31" s="93"/>
    </row>
    <row r="32" spans="2:9" ht="16.5" customHeight="1" thickTop="1" x14ac:dyDescent="0.3">
      <c r="B32" s="6">
        <v>32</v>
      </c>
      <c r="C32" s="26" t="s">
        <v>461</v>
      </c>
      <c r="D32" s="393"/>
      <c r="E32" s="393"/>
      <c r="F32" s="394"/>
      <c r="G32" s="394"/>
    </row>
    <row r="33" spans="2:7" ht="16.5" customHeight="1" x14ac:dyDescent="0.3">
      <c r="B33" s="6">
        <v>33</v>
      </c>
      <c r="C33" s="395"/>
      <c r="D33" s="393"/>
      <c r="E33" s="393"/>
      <c r="F33" s="394"/>
      <c r="G33" s="394"/>
    </row>
    <row r="34" spans="2:7" ht="16.2" x14ac:dyDescent="0.3">
      <c r="B34" s="6">
        <v>34</v>
      </c>
      <c r="C34" s="372" t="s">
        <v>255</v>
      </c>
    </row>
    <row r="35" spans="2:7" ht="15" customHeight="1" x14ac:dyDescent="0.3">
      <c r="B35" s="6">
        <v>35</v>
      </c>
      <c r="C35" s="713"/>
      <c r="D35" s="735"/>
      <c r="E35" s="735"/>
      <c r="F35" s="735"/>
      <c r="G35" s="736"/>
    </row>
    <row r="36" spans="2:7" ht="15" customHeight="1" x14ac:dyDescent="0.3">
      <c r="C36" s="737"/>
      <c r="D36" s="738"/>
      <c r="E36" s="738"/>
      <c r="F36" s="738"/>
      <c r="G36" s="739"/>
    </row>
    <row r="37" spans="2:7" ht="15" customHeight="1" x14ac:dyDescent="0.3">
      <c r="C37" s="737"/>
      <c r="D37" s="738"/>
      <c r="E37" s="738"/>
      <c r="F37" s="738"/>
      <c r="G37" s="739"/>
    </row>
    <row r="38" spans="2:7" ht="18" customHeight="1" x14ac:dyDescent="0.3">
      <c r="C38" s="740"/>
      <c r="D38" s="741"/>
      <c r="E38" s="741"/>
      <c r="F38" s="741"/>
      <c r="G38" s="742"/>
    </row>
  </sheetData>
  <sheetProtection algorithmName="SHA-512" hashValue="J1JrsnSVPbioXVMgPNg44JcQhdin5YAx2TSUmy6EhD0+tnX2q1XbqDOIe2VDOkbdNv+PPCcCdDxjrl1/kZs6Uw==" saltValue="VJoQ7zro+TAPPChvS2YM+A==" spinCount="100000" sheet="1" objects="1" scenarios="1" insertRows="0" deleteRows="0" sort="0" autoFilter="0" pivotTables="0"/>
  <mergeCells count="6">
    <mergeCell ref="H13:I14"/>
    <mergeCell ref="H9:I11"/>
    <mergeCell ref="C35:G38"/>
    <mergeCell ref="C5:F5"/>
    <mergeCell ref="H5:I7"/>
    <mergeCell ref="H16:I17"/>
  </mergeCells>
  <conditionalFormatting sqref="F6:F31">
    <cfRule type="cellIs" dxfId="51" priority="6" operator="equal">
      <formula>"Error!"</formula>
    </cfRule>
  </conditionalFormatting>
  <conditionalFormatting sqref="G5">
    <cfRule type="cellIs" dxfId="50" priority="7" operator="equal">
      <formula>0</formula>
    </cfRule>
  </conditionalFormatting>
  <conditionalFormatting sqref="H5:I7">
    <cfRule type="notContainsBlanks" dxfId="49" priority="1">
      <formula>LEN(TRIM(H5))&gt;0</formula>
    </cfRule>
  </conditionalFormatting>
  <conditionalFormatting sqref="H9:I11">
    <cfRule type="notContainsBlanks" dxfId="48" priority="2">
      <formula>LEN(TRIM(H9))&gt;0</formula>
    </cfRule>
  </conditionalFormatting>
  <conditionalFormatting sqref="H13:I14">
    <cfRule type="notContainsBlanks" dxfId="47" priority="3">
      <formula>LEN(TRIM(H13))&gt;0</formula>
    </cfRule>
  </conditionalFormatting>
  <conditionalFormatting sqref="H16:I17">
    <cfRule type="notContainsBlanks" dxfId="46" priority="4">
      <formula>LEN(TRIM(H16))&gt;0</formula>
    </cfRule>
  </conditionalFormatting>
  <dataValidations count="2">
    <dataValidation type="list" allowBlank="1" showInputMessage="1" showErrorMessage="1" sqref="C6:C31" xr:uid="{00000000-0002-0000-0A00-000000000000}">
      <formula1>ubic</formula1>
    </dataValidation>
    <dataValidation type="whole" operator="greaterThanOrEqual" allowBlank="1" showInputMessage="1" showErrorMessage="1" sqref="G5:G31" xr:uid="{00000000-0002-0000-0A00-000001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83" orientation="landscape" r:id="rId1"/>
  <headerFooter scaleWithDoc="0">
    <oddHeader>&amp;C&amp;G</oddHeader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6">
    <tabColor theme="7" tint="0.79998168889431442"/>
    <pageSetUpPr fitToPage="1"/>
  </sheetPr>
  <dimension ref="B1:N41"/>
  <sheetViews>
    <sheetView showGridLines="0" showRuler="0" zoomScale="90" zoomScaleNormal="90" zoomScalePageLayoutView="90" workbookViewId="0"/>
  </sheetViews>
  <sheetFormatPr baseColWidth="10" defaultColWidth="11.44140625" defaultRowHeight="14.4" x14ac:dyDescent="0.3"/>
  <cols>
    <col min="1" max="1" width="7.5546875" style="49" customWidth="1"/>
    <col min="2" max="2" width="4.6640625" style="94" hidden="1" customWidth="1"/>
    <col min="3" max="3" width="47.33203125" style="49" customWidth="1"/>
    <col min="4" max="4" width="5.33203125" style="94" customWidth="1"/>
    <col min="5" max="13" width="10.6640625" style="49" customWidth="1"/>
    <col min="14" max="14" width="20.88671875" style="49" customWidth="1"/>
    <col min="15" max="16384" width="11.44140625" style="49"/>
  </cols>
  <sheetData>
    <row r="1" spans="2:14" ht="18" customHeight="1" x14ac:dyDescent="0.4">
      <c r="B1" s="6">
        <v>1</v>
      </c>
      <c r="C1" s="305" t="s">
        <v>344</v>
      </c>
      <c r="D1" s="346"/>
      <c r="E1" s="347"/>
      <c r="F1" s="347"/>
      <c r="G1" s="347"/>
      <c r="H1" s="347"/>
      <c r="I1" s="348"/>
      <c r="J1" s="348"/>
      <c r="K1" s="50"/>
      <c r="L1" s="50"/>
      <c r="M1" s="50"/>
      <c r="N1" s="50"/>
    </row>
    <row r="2" spans="2:14" ht="18.600000000000001" x14ac:dyDescent="0.3">
      <c r="B2" s="6">
        <v>2</v>
      </c>
      <c r="C2" s="48" t="s">
        <v>569</v>
      </c>
      <c r="D2" s="346"/>
      <c r="E2" s="307"/>
      <c r="F2" s="307"/>
      <c r="G2" s="307"/>
      <c r="H2" s="307"/>
      <c r="I2" s="307"/>
      <c r="J2" s="307"/>
      <c r="K2" s="307"/>
      <c r="L2" s="307"/>
      <c r="M2" s="307"/>
    </row>
    <row r="3" spans="2:14" ht="19.2" thickBot="1" x14ac:dyDescent="0.35">
      <c r="B3" s="6">
        <v>3</v>
      </c>
      <c r="C3" s="48" t="s">
        <v>3174</v>
      </c>
      <c r="D3" s="350"/>
      <c r="E3" s="349"/>
      <c r="F3" s="349"/>
      <c r="G3" s="349"/>
      <c r="H3" s="349"/>
      <c r="I3" s="349"/>
      <c r="J3" s="349"/>
      <c r="K3" s="349"/>
      <c r="L3" s="349"/>
      <c r="M3" s="349"/>
    </row>
    <row r="4" spans="2:14" ht="33" customHeight="1" thickTop="1" x14ac:dyDescent="0.3">
      <c r="B4" s="6">
        <v>4</v>
      </c>
      <c r="C4" s="709" t="s">
        <v>570</v>
      </c>
      <c r="D4" s="52"/>
      <c r="E4" s="732" t="s">
        <v>571</v>
      </c>
      <c r="F4" s="733"/>
      <c r="G4" s="789"/>
      <c r="H4" s="788" t="s">
        <v>498</v>
      </c>
      <c r="I4" s="733"/>
      <c r="J4" s="789"/>
      <c r="K4" s="788" t="s">
        <v>499</v>
      </c>
      <c r="L4" s="733"/>
      <c r="M4" s="733"/>
    </row>
    <row r="5" spans="2:14" ht="23.25" customHeight="1" thickBot="1" x14ac:dyDescent="0.35">
      <c r="B5" s="6">
        <v>5</v>
      </c>
      <c r="C5" s="710"/>
      <c r="D5" s="53"/>
      <c r="E5" s="308" t="s">
        <v>0</v>
      </c>
      <c r="F5" s="351" t="s">
        <v>172</v>
      </c>
      <c r="G5" s="310" t="s">
        <v>173</v>
      </c>
      <c r="H5" s="313" t="s">
        <v>0</v>
      </c>
      <c r="I5" s="351" t="s">
        <v>172</v>
      </c>
      <c r="J5" s="352" t="s">
        <v>173</v>
      </c>
      <c r="K5" s="310" t="s">
        <v>0</v>
      </c>
      <c r="L5" s="351" t="s">
        <v>172</v>
      </c>
      <c r="M5" s="310" t="s">
        <v>173</v>
      </c>
    </row>
    <row r="6" spans="2:14" ht="18" customHeight="1" thickTop="1" thickBot="1" x14ac:dyDescent="0.35">
      <c r="B6" s="6">
        <v>6</v>
      </c>
      <c r="C6" s="569" t="s">
        <v>0</v>
      </c>
      <c r="D6" s="570" t="str">
        <f>IF(OR(F6&gt;'CUADRO 1'!F6,G6&gt;'CUADRO 1'!G6),"/*/","")</f>
        <v/>
      </c>
      <c r="E6" s="353">
        <f>+F6+G6</f>
        <v>0</v>
      </c>
      <c r="F6" s="354">
        <f>SUM(F7:F35)</f>
        <v>0</v>
      </c>
      <c r="G6" s="355">
        <f>SUM(G7:G35)</f>
        <v>0</v>
      </c>
      <c r="H6" s="356">
        <f>+I6+J6</f>
        <v>0</v>
      </c>
      <c r="I6" s="354">
        <f>SUM(I7:I35)</f>
        <v>0</v>
      </c>
      <c r="J6" s="357">
        <f>SUM(J7:J35)</f>
        <v>0</v>
      </c>
      <c r="K6" s="355">
        <f>+L6+M6</f>
        <v>0</v>
      </c>
      <c r="L6" s="354">
        <f>SUM(L7:L35)</f>
        <v>0</v>
      </c>
      <c r="M6" s="355">
        <f>SUM(M7:M35)</f>
        <v>0</v>
      </c>
      <c r="N6" s="783" t="str">
        <f>IF(D6="/*/","/*/ = El dato indicado en Extranjeros (hombres o mujeres) es mayor al total de Técnica Diurna del Cuadro 1.","")</f>
        <v/>
      </c>
    </row>
    <row r="7" spans="2:14" ht="18" customHeight="1" x14ac:dyDescent="0.3">
      <c r="B7" s="6">
        <v>7</v>
      </c>
      <c r="C7" s="685" t="s">
        <v>223</v>
      </c>
      <c r="D7" s="358" t="str">
        <f>IF(OR(I7&gt;F7,L7&gt;F7,J7&gt;G7,M7&gt;G7),"**","")</f>
        <v/>
      </c>
      <c r="E7" s="140">
        <f>+F7+G7</f>
        <v>0</v>
      </c>
      <c r="F7" s="487"/>
      <c r="G7" s="488"/>
      <c r="H7" s="324">
        <f>+I7+J7</f>
        <v>0</v>
      </c>
      <c r="I7" s="487"/>
      <c r="J7" s="496"/>
      <c r="K7" s="150">
        <f>+L7+M7</f>
        <v>0</v>
      </c>
      <c r="L7" s="487"/>
      <c r="M7" s="488"/>
      <c r="N7" s="783"/>
    </row>
    <row r="8" spans="2:14" ht="18" customHeight="1" x14ac:dyDescent="0.3">
      <c r="B8" s="6">
        <v>8</v>
      </c>
      <c r="C8" s="677" t="s">
        <v>209</v>
      </c>
      <c r="D8" s="359" t="str">
        <f t="shared" ref="D8:D35" si="0">IF(OR(I8&gt;F8,L8&gt;F8,J8&gt;G8,M8&gt;G8),"**","")</f>
        <v/>
      </c>
      <c r="E8" s="248">
        <f>+F8+G8</f>
        <v>0</v>
      </c>
      <c r="F8" s="468"/>
      <c r="G8" s="489"/>
      <c r="H8" s="327">
        <f>+I8+J8</f>
        <v>0</v>
      </c>
      <c r="I8" s="468"/>
      <c r="J8" s="497"/>
      <c r="K8" s="360">
        <f>+L8+M8</f>
        <v>0</v>
      </c>
      <c r="L8" s="468"/>
      <c r="M8" s="489"/>
      <c r="N8" s="783"/>
    </row>
    <row r="9" spans="2:14" ht="18" customHeight="1" x14ac:dyDescent="0.3">
      <c r="B9" s="6">
        <v>9</v>
      </c>
      <c r="C9" s="677" t="s">
        <v>221</v>
      </c>
      <c r="D9" s="359" t="str">
        <f t="shared" si="0"/>
        <v/>
      </c>
      <c r="E9" s="248">
        <f t="shared" ref="E9:E35" si="1">+F9+G9</f>
        <v>0</v>
      </c>
      <c r="F9" s="468"/>
      <c r="G9" s="489"/>
      <c r="H9" s="327">
        <f t="shared" ref="H9:H35" si="2">+I9+J9</f>
        <v>0</v>
      </c>
      <c r="I9" s="468"/>
      <c r="J9" s="497"/>
      <c r="K9" s="360">
        <f t="shared" ref="K9:K35" si="3">+L9+M9</f>
        <v>0</v>
      </c>
      <c r="L9" s="468"/>
      <c r="M9" s="489"/>
      <c r="N9" s="783"/>
    </row>
    <row r="10" spans="2:14" ht="18" customHeight="1" x14ac:dyDescent="0.3">
      <c r="B10" s="6">
        <v>10</v>
      </c>
      <c r="C10" s="677" t="s">
        <v>226</v>
      </c>
      <c r="D10" s="359" t="str">
        <f t="shared" si="0"/>
        <v/>
      </c>
      <c r="E10" s="248">
        <f t="shared" si="1"/>
        <v>0</v>
      </c>
      <c r="F10" s="468"/>
      <c r="G10" s="489"/>
      <c r="H10" s="327">
        <f t="shared" si="2"/>
        <v>0</v>
      </c>
      <c r="I10" s="468"/>
      <c r="J10" s="497"/>
      <c r="K10" s="360">
        <f t="shared" si="3"/>
        <v>0</v>
      </c>
      <c r="L10" s="468"/>
      <c r="M10" s="489"/>
      <c r="N10" s="783"/>
    </row>
    <row r="11" spans="2:14" ht="18" customHeight="1" x14ac:dyDescent="0.3">
      <c r="B11" s="6">
        <v>11</v>
      </c>
      <c r="C11" s="677" t="s">
        <v>206</v>
      </c>
      <c r="D11" s="359" t="str">
        <f t="shared" si="0"/>
        <v/>
      </c>
      <c r="E11" s="248">
        <f t="shared" si="1"/>
        <v>0</v>
      </c>
      <c r="F11" s="468"/>
      <c r="G11" s="489"/>
      <c r="H11" s="327">
        <f t="shared" si="2"/>
        <v>0</v>
      </c>
      <c r="I11" s="468"/>
      <c r="J11" s="497"/>
      <c r="K11" s="360">
        <f t="shared" si="3"/>
        <v>0</v>
      </c>
      <c r="L11" s="468"/>
      <c r="M11" s="489"/>
      <c r="N11" s="783"/>
    </row>
    <row r="12" spans="2:14" ht="18" customHeight="1" x14ac:dyDescent="0.3">
      <c r="B12" s="6">
        <v>12</v>
      </c>
      <c r="C12" s="677" t="s">
        <v>222</v>
      </c>
      <c r="D12" s="359" t="str">
        <f t="shared" si="0"/>
        <v/>
      </c>
      <c r="E12" s="248">
        <f t="shared" si="1"/>
        <v>0</v>
      </c>
      <c r="F12" s="468"/>
      <c r="G12" s="489"/>
      <c r="H12" s="327">
        <f t="shared" si="2"/>
        <v>0</v>
      </c>
      <c r="I12" s="468"/>
      <c r="J12" s="497"/>
      <c r="K12" s="360">
        <f t="shared" si="3"/>
        <v>0</v>
      </c>
      <c r="L12" s="468"/>
      <c r="M12" s="489"/>
      <c r="N12" s="783"/>
    </row>
    <row r="13" spans="2:14" ht="18" customHeight="1" x14ac:dyDescent="0.3">
      <c r="B13" s="6">
        <v>13</v>
      </c>
      <c r="C13" s="677" t="s">
        <v>218</v>
      </c>
      <c r="D13" s="359" t="str">
        <f t="shared" si="0"/>
        <v/>
      </c>
      <c r="E13" s="248">
        <f t="shared" si="1"/>
        <v>0</v>
      </c>
      <c r="F13" s="468"/>
      <c r="G13" s="489"/>
      <c r="H13" s="327">
        <f t="shared" si="2"/>
        <v>0</v>
      </c>
      <c r="I13" s="468"/>
      <c r="J13" s="497"/>
      <c r="K13" s="360">
        <f t="shared" si="3"/>
        <v>0</v>
      </c>
      <c r="L13" s="468"/>
      <c r="M13" s="489"/>
      <c r="N13" s="783"/>
    </row>
    <row r="14" spans="2:14" ht="18" customHeight="1" x14ac:dyDescent="0.3">
      <c r="B14" s="6">
        <v>14</v>
      </c>
      <c r="C14" s="677" t="s">
        <v>215</v>
      </c>
      <c r="D14" s="359" t="str">
        <f t="shared" si="0"/>
        <v/>
      </c>
      <c r="E14" s="248">
        <f t="shared" si="1"/>
        <v>0</v>
      </c>
      <c r="F14" s="468"/>
      <c r="G14" s="489"/>
      <c r="H14" s="327">
        <f t="shared" si="2"/>
        <v>0</v>
      </c>
      <c r="I14" s="468"/>
      <c r="J14" s="497"/>
      <c r="K14" s="360">
        <f t="shared" si="3"/>
        <v>0</v>
      </c>
      <c r="L14" s="468"/>
      <c r="M14" s="489"/>
      <c r="N14" s="464"/>
    </row>
    <row r="15" spans="2:14" ht="18" customHeight="1" x14ac:dyDescent="0.3">
      <c r="B15" s="6">
        <v>15</v>
      </c>
      <c r="C15" s="677" t="s">
        <v>219</v>
      </c>
      <c r="D15" s="359" t="str">
        <f t="shared" si="0"/>
        <v/>
      </c>
      <c r="E15" s="248">
        <f t="shared" si="1"/>
        <v>0</v>
      </c>
      <c r="F15" s="468"/>
      <c r="G15" s="489"/>
      <c r="H15" s="327">
        <f t="shared" si="2"/>
        <v>0</v>
      </c>
      <c r="I15" s="468"/>
      <c r="J15" s="497"/>
      <c r="K15" s="360">
        <f t="shared" si="3"/>
        <v>0</v>
      </c>
      <c r="L15" s="468"/>
      <c r="M15" s="489"/>
      <c r="N15" s="783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= El dato indicado en Refugiados o en Solicitante de Asilo, es mayor a lo indicado en Extranjeros.","")</f>
        <v/>
      </c>
    </row>
    <row r="16" spans="2:14" ht="18" customHeight="1" x14ac:dyDescent="0.3">
      <c r="B16" s="6">
        <v>16</v>
      </c>
      <c r="C16" s="677" t="s">
        <v>212</v>
      </c>
      <c r="D16" s="359" t="str">
        <f t="shared" si="0"/>
        <v/>
      </c>
      <c r="E16" s="248">
        <f t="shared" si="1"/>
        <v>0</v>
      </c>
      <c r="F16" s="468"/>
      <c r="G16" s="489"/>
      <c r="H16" s="327">
        <f t="shared" si="2"/>
        <v>0</v>
      </c>
      <c r="I16" s="468"/>
      <c r="J16" s="497"/>
      <c r="K16" s="360">
        <f t="shared" si="3"/>
        <v>0</v>
      </c>
      <c r="L16" s="468"/>
      <c r="M16" s="489"/>
      <c r="N16" s="783"/>
    </row>
    <row r="17" spans="2:14" ht="18" customHeight="1" x14ac:dyDescent="0.3">
      <c r="B17" s="6">
        <v>17</v>
      </c>
      <c r="C17" s="677" t="s">
        <v>207</v>
      </c>
      <c r="D17" s="359" t="str">
        <f t="shared" si="0"/>
        <v/>
      </c>
      <c r="E17" s="248">
        <f t="shared" si="1"/>
        <v>0</v>
      </c>
      <c r="F17" s="468"/>
      <c r="G17" s="489"/>
      <c r="H17" s="327">
        <f t="shared" si="2"/>
        <v>0</v>
      </c>
      <c r="I17" s="468"/>
      <c r="J17" s="497"/>
      <c r="K17" s="360">
        <f t="shared" si="3"/>
        <v>0</v>
      </c>
      <c r="L17" s="468"/>
      <c r="M17" s="489"/>
      <c r="N17" s="783"/>
    </row>
    <row r="18" spans="2:14" ht="18" customHeight="1" x14ac:dyDescent="0.3">
      <c r="B18" s="6">
        <v>18</v>
      </c>
      <c r="C18" s="677" t="s">
        <v>210</v>
      </c>
      <c r="D18" s="359" t="str">
        <f t="shared" si="0"/>
        <v/>
      </c>
      <c r="E18" s="248">
        <f t="shared" si="1"/>
        <v>0</v>
      </c>
      <c r="F18" s="468"/>
      <c r="G18" s="489"/>
      <c r="H18" s="327">
        <f t="shared" si="2"/>
        <v>0</v>
      </c>
      <c r="I18" s="468"/>
      <c r="J18" s="497"/>
      <c r="K18" s="360">
        <f t="shared" si="3"/>
        <v>0</v>
      </c>
      <c r="L18" s="468"/>
      <c r="M18" s="489"/>
      <c r="N18" s="783"/>
    </row>
    <row r="19" spans="2:14" ht="18" customHeight="1" x14ac:dyDescent="0.3">
      <c r="B19" s="6">
        <v>19</v>
      </c>
      <c r="C19" s="677" t="s">
        <v>228</v>
      </c>
      <c r="D19" s="359" t="str">
        <f t="shared" si="0"/>
        <v/>
      </c>
      <c r="E19" s="248">
        <f t="shared" si="1"/>
        <v>0</v>
      </c>
      <c r="F19" s="468"/>
      <c r="G19" s="489"/>
      <c r="H19" s="327">
        <f t="shared" si="2"/>
        <v>0</v>
      </c>
      <c r="I19" s="468"/>
      <c r="J19" s="497"/>
      <c r="K19" s="360">
        <f t="shared" si="3"/>
        <v>0</v>
      </c>
      <c r="L19" s="468"/>
      <c r="M19" s="489"/>
      <c r="N19" s="783"/>
    </row>
    <row r="20" spans="2:14" ht="18" customHeight="1" x14ac:dyDescent="0.3">
      <c r="B20" s="6">
        <v>20</v>
      </c>
      <c r="C20" s="677" t="s">
        <v>217</v>
      </c>
      <c r="D20" s="359" t="str">
        <f t="shared" si="0"/>
        <v/>
      </c>
      <c r="E20" s="248">
        <f t="shared" si="1"/>
        <v>0</v>
      </c>
      <c r="F20" s="468"/>
      <c r="G20" s="489"/>
      <c r="H20" s="327">
        <f t="shared" si="2"/>
        <v>0</v>
      </c>
      <c r="I20" s="468"/>
      <c r="J20" s="497"/>
      <c r="K20" s="360">
        <f t="shared" si="3"/>
        <v>0</v>
      </c>
      <c r="L20" s="468"/>
      <c r="M20" s="489"/>
      <c r="N20" s="783"/>
    </row>
    <row r="21" spans="2:14" ht="18" customHeight="1" x14ac:dyDescent="0.3">
      <c r="B21" s="6">
        <v>21</v>
      </c>
      <c r="C21" s="677" t="s">
        <v>211</v>
      </c>
      <c r="D21" s="359" t="str">
        <f t="shared" si="0"/>
        <v/>
      </c>
      <c r="E21" s="248">
        <f t="shared" si="1"/>
        <v>0</v>
      </c>
      <c r="F21" s="468"/>
      <c r="G21" s="489"/>
      <c r="H21" s="327">
        <f t="shared" si="2"/>
        <v>0</v>
      </c>
      <c r="I21" s="468"/>
      <c r="J21" s="497"/>
      <c r="K21" s="360">
        <f t="shared" si="3"/>
        <v>0</v>
      </c>
      <c r="L21" s="468"/>
      <c r="M21" s="489"/>
      <c r="N21" s="783"/>
    </row>
    <row r="22" spans="2:14" ht="18" customHeight="1" x14ac:dyDescent="0.3">
      <c r="B22" s="6">
        <v>22</v>
      </c>
      <c r="C22" s="677" t="s">
        <v>208</v>
      </c>
      <c r="D22" s="359" t="str">
        <f t="shared" si="0"/>
        <v/>
      </c>
      <c r="E22" s="248">
        <f t="shared" si="1"/>
        <v>0</v>
      </c>
      <c r="F22" s="468"/>
      <c r="G22" s="489"/>
      <c r="H22" s="327">
        <f t="shared" si="2"/>
        <v>0</v>
      </c>
      <c r="I22" s="468"/>
      <c r="J22" s="497"/>
      <c r="K22" s="360">
        <f t="shared" si="3"/>
        <v>0</v>
      </c>
      <c r="L22" s="468"/>
      <c r="M22" s="489"/>
    </row>
    <row r="23" spans="2:14" ht="18" customHeight="1" x14ac:dyDescent="0.3">
      <c r="B23" s="6">
        <v>23</v>
      </c>
      <c r="C23" s="677" t="s">
        <v>213</v>
      </c>
      <c r="D23" s="359" t="str">
        <f t="shared" si="0"/>
        <v/>
      </c>
      <c r="E23" s="248">
        <f t="shared" si="1"/>
        <v>0</v>
      </c>
      <c r="F23" s="468"/>
      <c r="G23" s="489"/>
      <c r="H23" s="327">
        <f t="shared" si="2"/>
        <v>0</v>
      </c>
      <c r="I23" s="468"/>
      <c r="J23" s="497"/>
      <c r="K23" s="360">
        <f t="shared" si="3"/>
        <v>0</v>
      </c>
      <c r="L23" s="468"/>
      <c r="M23" s="489"/>
    </row>
    <row r="24" spans="2:14" ht="18" customHeight="1" x14ac:dyDescent="0.3">
      <c r="B24" s="6">
        <v>24</v>
      </c>
      <c r="C24" s="677" t="s">
        <v>214</v>
      </c>
      <c r="D24" s="359" t="str">
        <f t="shared" si="0"/>
        <v/>
      </c>
      <c r="E24" s="248">
        <f t="shared" si="1"/>
        <v>0</v>
      </c>
      <c r="F24" s="468"/>
      <c r="G24" s="489"/>
      <c r="H24" s="327">
        <f t="shared" si="2"/>
        <v>0</v>
      </c>
      <c r="I24" s="468"/>
      <c r="J24" s="497"/>
      <c r="K24" s="360">
        <f t="shared" si="3"/>
        <v>0</v>
      </c>
      <c r="L24" s="468"/>
      <c r="M24" s="489"/>
    </row>
    <row r="25" spans="2:14" ht="18" customHeight="1" x14ac:dyDescent="0.3">
      <c r="B25" s="6">
        <v>25</v>
      </c>
      <c r="C25" s="677" t="s">
        <v>224</v>
      </c>
      <c r="D25" s="359" t="str">
        <f t="shared" si="0"/>
        <v/>
      </c>
      <c r="E25" s="248">
        <f t="shared" si="1"/>
        <v>0</v>
      </c>
      <c r="F25" s="468"/>
      <c r="G25" s="489"/>
      <c r="H25" s="327">
        <f t="shared" si="2"/>
        <v>0</v>
      </c>
      <c r="I25" s="468"/>
      <c r="J25" s="497"/>
      <c r="K25" s="360">
        <f t="shared" si="3"/>
        <v>0</v>
      </c>
      <c r="L25" s="468"/>
      <c r="M25" s="489"/>
    </row>
    <row r="26" spans="2:14" ht="18" customHeight="1" x14ac:dyDescent="0.3">
      <c r="B26" s="6">
        <v>26</v>
      </c>
      <c r="C26" s="677" t="s">
        <v>220</v>
      </c>
      <c r="D26" s="359" t="str">
        <f t="shared" si="0"/>
        <v/>
      </c>
      <c r="E26" s="248">
        <f t="shared" si="1"/>
        <v>0</v>
      </c>
      <c r="F26" s="468"/>
      <c r="G26" s="489"/>
      <c r="H26" s="327">
        <f t="shared" si="2"/>
        <v>0</v>
      </c>
      <c r="I26" s="468"/>
      <c r="J26" s="497"/>
      <c r="K26" s="360">
        <f t="shared" si="3"/>
        <v>0</v>
      </c>
      <c r="L26" s="468"/>
      <c r="M26" s="489"/>
    </row>
    <row r="27" spans="2:14" ht="18" customHeight="1" x14ac:dyDescent="0.3">
      <c r="B27" s="6">
        <v>27</v>
      </c>
      <c r="C27" s="677" t="s">
        <v>216</v>
      </c>
      <c r="D27" s="359" t="str">
        <f t="shared" si="0"/>
        <v/>
      </c>
      <c r="E27" s="248">
        <f t="shared" si="1"/>
        <v>0</v>
      </c>
      <c r="F27" s="468"/>
      <c r="G27" s="489"/>
      <c r="H27" s="327">
        <f t="shared" si="2"/>
        <v>0</v>
      </c>
      <c r="I27" s="468"/>
      <c r="J27" s="497"/>
      <c r="K27" s="360">
        <f t="shared" si="3"/>
        <v>0</v>
      </c>
      <c r="L27" s="468"/>
      <c r="M27" s="489"/>
    </row>
    <row r="28" spans="2:14" ht="18" customHeight="1" x14ac:dyDescent="0.3">
      <c r="B28" s="6">
        <v>28</v>
      </c>
      <c r="C28" s="677" t="s">
        <v>225</v>
      </c>
      <c r="D28" s="359" t="str">
        <f t="shared" si="0"/>
        <v/>
      </c>
      <c r="E28" s="248">
        <f t="shared" si="1"/>
        <v>0</v>
      </c>
      <c r="F28" s="468"/>
      <c r="G28" s="489"/>
      <c r="H28" s="327">
        <f t="shared" si="2"/>
        <v>0</v>
      </c>
      <c r="I28" s="468"/>
      <c r="J28" s="497"/>
      <c r="K28" s="360">
        <f t="shared" si="3"/>
        <v>0</v>
      </c>
      <c r="L28" s="468"/>
      <c r="M28" s="489"/>
    </row>
    <row r="29" spans="2:14" ht="18" customHeight="1" x14ac:dyDescent="0.3">
      <c r="B29" s="6">
        <v>29</v>
      </c>
      <c r="C29" s="677" t="s">
        <v>227</v>
      </c>
      <c r="D29" s="359" t="str">
        <f t="shared" si="0"/>
        <v/>
      </c>
      <c r="E29" s="248">
        <f t="shared" si="1"/>
        <v>0</v>
      </c>
      <c r="F29" s="468"/>
      <c r="G29" s="489"/>
      <c r="H29" s="327">
        <f t="shared" si="2"/>
        <v>0</v>
      </c>
      <c r="I29" s="468"/>
      <c r="J29" s="497"/>
      <c r="K29" s="360">
        <f t="shared" si="3"/>
        <v>0</v>
      </c>
      <c r="L29" s="468"/>
      <c r="M29" s="489"/>
    </row>
    <row r="30" spans="2:14" ht="18" customHeight="1" x14ac:dyDescent="0.3">
      <c r="B30" s="6">
        <v>30</v>
      </c>
      <c r="C30" s="686" t="s">
        <v>229</v>
      </c>
      <c r="D30" s="361" t="str">
        <f t="shared" si="0"/>
        <v/>
      </c>
      <c r="E30" s="362">
        <f t="shared" si="1"/>
        <v>0</v>
      </c>
      <c r="F30" s="490"/>
      <c r="G30" s="491"/>
      <c r="H30" s="363">
        <f t="shared" si="2"/>
        <v>0</v>
      </c>
      <c r="I30" s="490"/>
      <c r="J30" s="498"/>
      <c r="K30" s="364">
        <f t="shared" si="3"/>
        <v>0</v>
      </c>
      <c r="L30" s="490"/>
      <c r="M30" s="491"/>
    </row>
    <row r="31" spans="2:14" ht="18" customHeight="1" x14ac:dyDescent="0.3">
      <c r="B31" s="6">
        <v>31</v>
      </c>
      <c r="C31" s="686" t="s">
        <v>197</v>
      </c>
      <c r="D31" s="361" t="str">
        <f t="shared" si="0"/>
        <v/>
      </c>
      <c r="E31" s="362">
        <f t="shared" si="1"/>
        <v>0</v>
      </c>
      <c r="F31" s="490"/>
      <c r="G31" s="491"/>
      <c r="H31" s="363">
        <f t="shared" si="2"/>
        <v>0</v>
      </c>
      <c r="I31" s="490"/>
      <c r="J31" s="498"/>
      <c r="K31" s="364">
        <f t="shared" si="3"/>
        <v>0</v>
      </c>
      <c r="L31" s="490"/>
      <c r="M31" s="491"/>
    </row>
    <row r="32" spans="2:14" ht="18" customHeight="1" x14ac:dyDescent="0.3">
      <c r="B32" s="6">
        <v>32</v>
      </c>
      <c r="C32" s="687" t="s">
        <v>196</v>
      </c>
      <c r="D32" s="365" t="str">
        <f t="shared" si="0"/>
        <v/>
      </c>
      <c r="E32" s="366">
        <f t="shared" si="1"/>
        <v>0</v>
      </c>
      <c r="F32" s="492"/>
      <c r="G32" s="493"/>
      <c r="H32" s="367">
        <f t="shared" si="2"/>
        <v>0</v>
      </c>
      <c r="I32" s="492"/>
      <c r="J32" s="499"/>
      <c r="K32" s="368">
        <f t="shared" si="3"/>
        <v>0</v>
      </c>
      <c r="L32" s="492"/>
      <c r="M32" s="493"/>
    </row>
    <row r="33" spans="2:13" ht="18" customHeight="1" x14ac:dyDescent="0.3">
      <c r="B33" s="6">
        <v>33</v>
      </c>
      <c r="C33" s="687" t="s">
        <v>195</v>
      </c>
      <c r="D33" s="365" t="str">
        <f t="shared" si="0"/>
        <v/>
      </c>
      <c r="E33" s="366">
        <f t="shared" si="1"/>
        <v>0</v>
      </c>
      <c r="F33" s="492"/>
      <c r="G33" s="493"/>
      <c r="H33" s="367">
        <f t="shared" si="2"/>
        <v>0</v>
      </c>
      <c r="I33" s="492"/>
      <c r="J33" s="499"/>
      <c r="K33" s="368">
        <f t="shared" si="3"/>
        <v>0</v>
      </c>
      <c r="L33" s="492"/>
      <c r="M33" s="493"/>
    </row>
    <row r="34" spans="2:13" ht="18" customHeight="1" x14ac:dyDescent="0.3">
      <c r="B34" s="6">
        <v>34</v>
      </c>
      <c r="C34" s="687" t="s">
        <v>194</v>
      </c>
      <c r="D34" s="365" t="str">
        <f t="shared" si="0"/>
        <v/>
      </c>
      <c r="E34" s="366">
        <f t="shared" si="1"/>
        <v>0</v>
      </c>
      <c r="F34" s="492"/>
      <c r="G34" s="493"/>
      <c r="H34" s="367">
        <f t="shared" si="2"/>
        <v>0</v>
      </c>
      <c r="I34" s="492"/>
      <c r="J34" s="499"/>
      <c r="K34" s="368">
        <f t="shared" si="3"/>
        <v>0</v>
      </c>
      <c r="L34" s="492"/>
      <c r="M34" s="493"/>
    </row>
    <row r="35" spans="2:13" ht="18" customHeight="1" thickBot="1" x14ac:dyDescent="0.35">
      <c r="B35" s="6">
        <v>35</v>
      </c>
      <c r="C35" s="688" t="s">
        <v>193</v>
      </c>
      <c r="D35" s="369" t="str">
        <f t="shared" si="0"/>
        <v/>
      </c>
      <c r="E35" s="253">
        <f t="shared" si="1"/>
        <v>0</v>
      </c>
      <c r="F35" s="494"/>
      <c r="G35" s="495"/>
      <c r="H35" s="334">
        <f t="shared" si="2"/>
        <v>0</v>
      </c>
      <c r="I35" s="494"/>
      <c r="J35" s="500"/>
      <c r="K35" s="370">
        <f t="shared" si="3"/>
        <v>0</v>
      </c>
      <c r="L35" s="494"/>
      <c r="M35" s="495"/>
    </row>
    <row r="36" spans="2:13" ht="17.25" customHeight="1" thickTop="1" x14ac:dyDescent="0.3">
      <c r="B36" s="6">
        <v>36</v>
      </c>
      <c r="C36" s="243"/>
      <c r="D36" s="371"/>
      <c r="E36" s="150"/>
      <c r="F36" s="199"/>
      <c r="G36" s="199"/>
      <c r="H36" s="150"/>
      <c r="I36" s="199"/>
      <c r="J36" s="199"/>
      <c r="K36" s="150"/>
      <c r="L36" s="199"/>
      <c r="M36" s="199"/>
    </row>
    <row r="37" spans="2:13" ht="16.5" customHeight="1" x14ac:dyDescent="0.3">
      <c r="B37" s="6">
        <v>37</v>
      </c>
      <c r="C37" s="372" t="s">
        <v>255</v>
      </c>
      <c r="E37" s="787"/>
      <c r="F37" s="787"/>
      <c r="G37" s="787"/>
      <c r="H37" s="787"/>
      <c r="I37" s="787"/>
      <c r="J37" s="787"/>
      <c r="K37" s="787"/>
      <c r="L37" s="787"/>
      <c r="M37" s="787"/>
    </row>
    <row r="38" spans="2:13" ht="16.5" customHeight="1" x14ac:dyDescent="0.3">
      <c r="B38" s="6">
        <v>38</v>
      </c>
      <c r="C38" s="713"/>
      <c r="D38" s="714"/>
      <c r="E38" s="714"/>
      <c r="F38" s="714"/>
      <c r="G38" s="714"/>
      <c r="H38" s="714"/>
      <c r="I38" s="714"/>
      <c r="J38" s="714"/>
      <c r="K38" s="714"/>
      <c r="L38" s="714"/>
      <c r="M38" s="715"/>
    </row>
    <row r="39" spans="2:13" ht="16.5" customHeight="1" x14ac:dyDescent="0.3">
      <c r="C39" s="716"/>
      <c r="D39" s="717"/>
      <c r="E39" s="717"/>
      <c r="F39" s="717"/>
      <c r="G39" s="717"/>
      <c r="H39" s="717"/>
      <c r="I39" s="717"/>
      <c r="J39" s="717"/>
      <c r="K39" s="717"/>
      <c r="L39" s="717"/>
      <c r="M39" s="718"/>
    </row>
    <row r="40" spans="2:13" ht="16.5" customHeight="1" x14ac:dyDescent="0.3">
      <c r="C40" s="716"/>
      <c r="D40" s="717"/>
      <c r="E40" s="717"/>
      <c r="F40" s="717"/>
      <c r="G40" s="717"/>
      <c r="H40" s="717"/>
      <c r="I40" s="717"/>
      <c r="J40" s="717"/>
      <c r="K40" s="717"/>
      <c r="L40" s="717"/>
      <c r="M40" s="718"/>
    </row>
    <row r="41" spans="2:13" x14ac:dyDescent="0.3">
      <c r="C41" s="719"/>
      <c r="D41" s="720"/>
      <c r="E41" s="720"/>
      <c r="F41" s="720"/>
      <c r="G41" s="720"/>
      <c r="H41" s="720"/>
      <c r="I41" s="720"/>
      <c r="J41" s="720"/>
      <c r="K41" s="720"/>
      <c r="L41" s="720"/>
      <c r="M41" s="721"/>
    </row>
  </sheetData>
  <sheetProtection algorithmName="SHA-512" hashValue="0a2AFmK8p2imuxBgZYp/19JzDRE3uQsb5ddtn5Jv0KP6Xj8hOSMwwC/IfrEMM2VEAUOS9WpT3sdOTKF0elTzng==" saltValue="pE3novUkxFcDeXlD1gqd/g==" spinCount="100000" sheet="1" objects="1" scenarios="1" sort="0" autoFilter="0" pivotTables="0"/>
  <mergeCells count="10">
    <mergeCell ref="K4:M4"/>
    <mergeCell ref="H4:J4"/>
    <mergeCell ref="E4:G4"/>
    <mergeCell ref="C4:C5"/>
    <mergeCell ref="C38:M41"/>
    <mergeCell ref="N6:N13"/>
    <mergeCell ref="E37:G37"/>
    <mergeCell ref="H37:J37"/>
    <mergeCell ref="K37:M37"/>
    <mergeCell ref="N15:N21"/>
  </mergeCells>
  <conditionalFormatting sqref="E7:E36">
    <cfRule type="cellIs" dxfId="45" priority="4" operator="equal">
      <formula>0</formula>
    </cfRule>
  </conditionalFormatting>
  <conditionalFormatting sqref="E6:M6 K7:K36">
    <cfRule type="cellIs" dxfId="44" priority="2" operator="equal">
      <formula>0</formula>
    </cfRule>
  </conditionalFormatting>
  <conditionalFormatting sqref="H7:H36">
    <cfRule type="cellIs" dxfId="43" priority="3" operator="equal">
      <formula>0</formula>
    </cfRule>
  </conditionalFormatting>
  <dataValidations count="1">
    <dataValidation type="whole" operator="greaterThanOrEqual" allowBlank="1" showInputMessage="1" showErrorMessage="1" sqref="E6:M35" xr:uid="{00000000-0002-0000-0B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3" orientation="landscape" r:id="rId1"/>
  <headerFooter scaleWithDoc="0">
    <oddHeader>&amp;C&amp;G</oddHeader>
    <oddFooter>&amp;R&amp;"Gentium Basic,Normal"&amp;A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7">
    <tabColor theme="7" tint="0.79998168889431442"/>
    <pageSetUpPr fitToPage="1"/>
  </sheetPr>
  <dimension ref="B1:U3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88671875" style="49" customWidth="1"/>
    <col min="2" max="2" width="4.109375" style="94" hidden="1" customWidth="1"/>
    <col min="3" max="3" width="52.109375" style="49" customWidth="1"/>
    <col min="4" max="21" width="8.33203125" style="49" customWidth="1"/>
    <col min="22" max="16384" width="11.44140625" style="49"/>
  </cols>
  <sheetData>
    <row r="1" spans="2:21" ht="18" customHeight="1" x14ac:dyDescent="0.4">
      <c r="B1" s="6">
        <v>1</v>
      </c>
      <c r="C1" s="305" t="s">
        <v>478</v>
      </c>
      <c r="Q1" s="50"/>
      <c r="R1" s="50"/>
      <c r="S1" s="50"/>
      <c r="T1" s="50"/>
      <c r="U1" s="50"/>
    </row>
    <row r="2" spans="2:21" ht="19.2" thickBot="1" x14ac:dyDescent="0.35">
      <c r="B2" s="6">
        <v>2</v>
      </c>
      <c r="C2" s="48" t="s">
        <v>3173</v>
      </c>
      <c r="D2" s="306"/>
      <c r="E2" s="306"/>
      <c r="F2" s="306"/>
      <c r="G2" s="306"/>
      <c r="H2" s="306"/>
      <c r="I2" s="306"/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307"/>
      <c r="U2" s="307"/>
    </row>
    <row r="3" spans="2:21" ht="21.75" customHeight="1" thickTop="1" thickBot="1" x14ac:dyDescent="0.35">
      <c r="B3" s="6">
        <v>3</v>
      </c>
      <c r="C3" s="807" t="str">
        <f>IF(AND('Datos del Centro'!D29="Sí",(G7+M7)=0),"En la portada se indicó que tienen Servicios de Apoyo Educativo, pero en este cuadro (Parte 2) no indica cuántos estudiantes se benefician.",(IF(AND(OR('Datos del Centro'!D29="No",'Datos del Centro'!D29=""),(G7+M7)&gt;=1),"En la portada no indicó que tienen Servicios de Apoyo Educativo, pero en la Parte (2) de este cuadro se están indicando datos.","")))</f>
        <v/>
      </c>
      <c r="D3" s="804" t="s">
        <v>418</v>
      </c>
      <c r="E3" s="805"/>
      <c r="F3" s="805"/>
      <c r="G3" s="805"/>
      <c r="H3" s="805"/>
      <c r="I3" s="805"/>
      <c r="J3" s="806" t="s">
        <v>419</v>
      </c>
      <c r="K3" s="805"/>
      <c r="L3" s="805"/>
      <c r="M3" s="805"/>
      <c r="N3" s="805"/>
      <c r="O3" s="805"/>
      <c r="P3" s="809" t="s">
        <v>1345</v>
      </c>
      <c r="Q3" s="810"/>
      <c r="R3" s="810"/>
      <c r="S3" s="810"/>
      <c r="T3" s="810"/>
      <c r="U3" s="810"/>
    </row>
    <row r="4" spans="2:21" ht="50.4" customHeight="1" thickBot="1" x14ac:dyDescent="0.35">
      <c r="B4" s="6">
        <v>4</v>
      </c>
      <c r="C4" s="808"/>
      <c r="D4" s="813" t="s">
        <v>3100</v>
      </c>
      <c r="E4" s="794"/>
      <c r="F4" s="794"/>
      <c r="G4" s="793" t="s">
        <v>3101</v>
      </c>
      <c r="H4" s="794"/>
      <c r="I4" s="795"/>
      <c r="J4" s="799" t="s">
        <v>3100</v>
      </c>
      <c r="K4" s="794"/>
      <c r="L4" s="794"/>
      <c r="M4" s="793" t="s">
        <v>3101</v>
      </c>
      <c r="N4" s="794"/>
      <c r="O4" s="794"/>
      <c r="P4" s="811"/>
      <c r="Q4" s="812"/>
      <c r="R4" s="812"/>
      <c r="S4" s="812"/>
      <c r="T4" s="812"/>
      <c r="U4" s="812"/>
    </row>
    <row r="5" spans="2:21" ht="48.6" customHeight="1" x14ac:dyDescent="0.3">
      <c r="B5" s="6">
        <v>5</v>
      </c>
      <c r="C5" s="808"/>
      <c r="D5" s="814"/>
      <c r="E5" s="797"/>
      <c r="F5" s="797"/>
      <c r="G5" s="796"/>
      <c r="H5" s="797"/>
      <c r="I5" s="798"/>
      <c r="J5" s="800"/>
      <c r="K5" s="797"/>
      <c r="L5" s="797"/>
      <c r="M5" s="796"/>
      <c r="N5" s="797"/>
      <c r="O5" s="797"/>
      <c r="P5" s="801" t="s">
        <v>418</v>
      </c>
      <c r="Q5" s="802"/>
      <c r="R5" s="802"/>
      <c r="S5" s="803" t="s">
        <v>531</v>
      </c>
      <c r="T5" s="802"/>
      <c r="U5" s="802"/>
    </row>
    <row r="6" spans="2:21" ht="31.5" customHeight="1" thickBot="1" x14ac:dyDescent="0.35">
      <c r="B6" s="6">
        <v>6</v>
      </c>
      <c r="C6" s="586" t="s">
        <v>432</v>
      </c>
      <c r="D6" s="308" t="s">
        <v>0</v>
      </c>
      <c r="E6" s="309" t="s">
        <v>18</v>
      </c>
      <c r="F6" s="310" t="s">
        <v>17</v>
      </c>
      <c r="G6" s="57" t="s">
        <v>0</v>
      </c>
      <c r="H6" s="309" t="s">
        <v>18</v>
      </c>
      <c r="I6" s="56" t="s">
        <v>17</v>
      </c>
      <c r="J6" s="311" t="s">
        <v>0</v>
      </c>
      <c r="K6" s="309" t="s">
        <v>18</v>
      </c>
      <c r="L6" s="310" t="s">
        <v>17</v>
      </c>
      <c r="M6" s="57" t="s">
        <v>0</v>
      </c>
      <c r="N6" s="309" t="s">
        <v>18</v>
      </c>
      <c r="O6" s="312" t="s">
        <v>17</v>
      </c>
      <c r="P6" s="313" t="s">
        <v>0</v>
      </c>
      <c r="Q6" s="309" t="s">
        <v>18</v>
      </c>
      <c r="R6" s="310" t="s">
        <v>17</v>
      </c>
      <c r="S6" s="57" t="s">
        <v>0</v>
      </c>
      <c r="T6" s="309" t="s">
        <v>18</v>
      </c>
      <c r="U6" s="56" t="s">
        <v>17</v>
      </c>
    </row>
    <row r="7" spans="2:21" ht="23.25" customHeight="1" thickTop="1" thickBot="1" x14ac:dyDescent="0.35">
      <c r="B7" s="6">
        <v>7</v>
      </c>
      <c r="C7" s="314" t="s">
        <v>3167</v>
      </c>
      <c r="D7" s="315">
        <f>+E7+F7</f>
        <v>0</v>
      </c>
      <c r="E7" s="316">
        <f>+E8+E9+E10+E11+E12+E13+E14+E15+E16+E17+E18+E19+E20+E21</f>
        <v>0</v>
      </c>
      <c r="F7" s="317">
        <f>+F8+F9+F10+F11+F12+F13+F14+F15+F16+F17+F18+F19+F20+F21</f>
        <v>0</v>
      </c>
      <c r="G7" s="318">
        <f t="shared" ref="G7:G12" si="0">+H7+I7</f>
        <v>0</v>
      </c>
      <c r="H7" s="316">
        <f>+H8+H9+H10+H11+H12+H13+H14+H15+H16+H17+H18+H19+H20+H21</f>
        <v>0</v>
      </c>
      <c r="I7" s="317">
        <f>+I8+I9+I10+I11+I12+I13+I14+I15+I16+I17+I18+I19+I20+I21</f>
        <v>0</v>
      </c>
      <c r="J7" s="319">
        <f t="shared" ref="J7:J12" si="1">+K7+L7</f>
        <v>0</v>
      </c>
      <c r="K7" s="316">
        <f>+K8+K9+K10+K11+K12+K13+K14+K15+K16+K17+K18+K19+K20+K21</f>
        <v>0</v>
      </c>
      <c r="L7" s="317">
        <f>+L8+L9+L10+L11+L12+L13+L14+L15+L16+L17+L18+L19+L20+L21</f>
        <v>0</v>
      </c>
      <c r="M7" s="318">
        <f t="shared" ref="M7:M12" si="2">+N7+O7</f>
        <v>0</v>
      </c>
      <c r="N7" s="316">
        <f>+N8+N9+N10+N11+N12+N13+N14+N15+N16+N17+N18+N19+N20+N21</f>
        <v>0</v>
      </c>
      <c r="O7" s="320">
        <f>+O8+O9+O10+O11+O12+O13+O14+O15+O16+O17+O18+O19+O20+O21</f>
        <v>0</v>
      </c>
      <c r="P7" s="321">
        <f t="shared" ref="P7:P12" si="3">+Q7+R7</f>
        <v>0</v>
      </c>
      <c r="Q7" s="316">
        <f>+Q8+Q9+Q10+Q11+Q12+Q13+Q14+Q15+Q16+Q17+Q18+Q19+Q20+Q21</f>
        <v>0</v>
      </c>
      <c r="R7" s="317">
        <f>+R8+R9+R10+R11+R12+R13+R14+R15+R16+R17+R18+R19+R20+R21</f>
        <v>0</v>
      </c>
      <c r="S7" s="318">
        <f t="shared" ref="S7:S12" si="4">+T7+U7</f>
        <v>0</v>
      </c>
      <c r="T7" s="316">
        <f>+T8+T9+T10+T11+T12+T13+T14+T15+T16+T17+T18+T19+T20+T21</f>
        <v>0</v>
      </c>
      <c r="U7" s="317">
        <f>+U8+U9+U10+U11+U12+U13+U14+U15+U16+U17+U18+U19+U20+U21</f>
        <v>0</v>
      </c>
    </row>
    <row r="8" spans="2:21" ht="25.5" customHeight="1" x14ac:dyDescent="0.3">
      <c r="B8" s="6">
        <v>8</v>
      </c>
      <c r="C8" s="679" t="s">
        <v>270</v>
      </c>
      <c r="D8" s="140">
        <f>+E8+F8</f>
        <v>0</v>
      </c>
      <c r="E8" s="487"/>
      <c r="F8" s="488"/>
      <c r="G8" s="322">
        <f t="shared" si="0"/>
        <v>0</v>
      </c>
      <c r="H8" s="487"/>
      <c r="I8" s="488"/>
      <c r="J8" s="323">
        <f t="shared" si="1"/>
        <v>0</v>
      </c>
      <c r="K8" s="487"/>
      <c r="L8" s="488"/>
      <c r="M8" s="322">
        <f t="shared" si="2"/>
        <v>0</v>
      </c>
      <c r="N8" s="487"/>
      <c r="O8" s="496"/>
      <c r="P8" s="324">
        <f t="shared" si="3"/>
        <v>0</v>
      </c>
      <c r="Q8" s="504"/>
      <c r="R8" s="504"/>
      <c r="S8" s="322">
        <f t="shared" si="4"/>
        <v>0</v>
      </c>
      <c r="T8" s="504"/>
      <c r="U8" s="505"/>
    </row>
    <row r="9" spans="2:21" ht="25.5" customHeight="1" x14ac:dyDescent="0.3">
      <c r="B9" s="6">
        <v>9</v>
      </c>
      <c r="C9" s="679" t="s">
        <v>183</v>
      </c>
      <c r="D9" s="248">
        <f>+E9+F9</f>
        <v>0</v>
      </c>
      <c r="E9" s="468"/>
      <c r="F9" s="489"/>
      <c r="G9" s="325">
        <f t="shared" si="0"/>
        <v>0</v>
      </c>
      <c r="H9" s="468"/>
      <c r="I9" s="489"/>
      <c r="J9" s="326">
        <f t="shared" si="1"/>
        <v>0</v>
      </c>
      <c r="K9" s="468"/>
      <c r="L9" s="489"/>
      <c r="M9" s="325">
        <f t="shared" si="2"/>
        <v>0</v>
      </c>
      <c r="N9" s="468"/>
      <c r="O9" s="497"/>
      <c r="P9" s="327">
        <f t="shared" si="3"/>
        <v>0</v>
      </c>
      <c r="Q9" s="468"/>
      <c r="R9" s="468"/>
      <c r="S9" s="325">
        <f t="shared" si="4"/>
        <v>0</v>
      </c>
      <c r="T9" s="468"/>
      <c r="U9" s="470"/>
    </row>
    <row r="10" spans="2:21" ht="25.5" customHeight="1" x14ac:dyDescent="0.3">
      <c r="B10" s="6">
        <v>10</v>
      </c>
      <c r="C10" s="679" t="s">
        <v>271</v>
      </c>
      <c r="D10" s="248">
        <f t="shared" ref="D10:D19" si="5">+E10+F10</f>
        <v>0</v>
      </c>
      <c r="E10" s="468"/>
      <c r="F10" s="489"/>
      <c r="G10" s="325">
        <f t="shared" si="0"/>
        <v>0</v>
      </c>
      <c r="H10" s="468"/>
      <c r="I10" s="489"/>
      <c r="J10" s="326">
        <f t="shared" si="1"/>
        <v>0</v>
      </c>
      <c r="K10" s="468"/>
      <c r="L10" s="489"/>
      <c r="M10" s="325">
        <f t="shared" si="2"/>
        <v>0</v>
      </c>
      <c r="N10" s="468"/>
      <c r="O10" s="497"/>
      <c r="P10" s="327">
        <f t="shared" si="3"/>
        <v>0</v>
      </c>
      <c r="Q10" s="468"/>
      <c r="R10" s="468"/>
      <c r="S10" s="325">
        <f t="shared" si="4"/>
        <v>0</v>
      </c>
      <c r="T10" s="468"/>
      <c r="U10" s="470"/>
    </row>
    <row r="11" spans="2:21" ht="25.5" customHeight="1" x14ac:dyDescent="0.3">
      <c r="B11" s="6">
        <v>11</v>
      </c>
      <c r="C11" s="679" t="s">
        <v>272</v>
      </c>
      <c r="D11" s="248">
        <f t="shared" si="5"/>
        <v>0</v>
      </c>
      <c r="E11" s="468"/>
      <c r="F11" s="489"/>
      <c r="G11" s="325">
        <f t="shared" si="0"/>
        <v>0</v>
      </c>
      <c r="H11" s="468"/>
      <c r="I11" s="489"/>
      <c r="J11" s="326">
        <f t="shared" si="1"/>
        <v>0</v>
      </c>
      <c r="K11" s="468"/>
      <c r="L11" s="489"/>
      <c r="M11" s="325">
        <f t="shared" si="2"/>
        <v>0</v>
      </c>
      <c r="N11" s="468"/>
      <c r="O11" s="497"/>
      <c r="P11" s="327">
        <f t="shared" si="3"/>
        <v>0</v>
      </c>
      <c r="Q11" s="468"/>
      <c r="R11" s="468"/>
      <c r="S11" s="325">
        <f t="shared" si="4"/>
        <v>0</v>
      </c>
      <c r="T11" s="468"/>
      <c r="U11" s="470"/>
    </row>
    <row r="12" spans="2:21" ht="25.5" customHeight="1" x14ac:dyDescent="0.3">
      <c r="B12" s="6">
        <v>12</v>
      </c>
      <c r="C12" s="679" t="s">
        <v>3102</v>
      </c>
      <c r="D12" s="248">
        <f t="shared" si="5"/>
        <v>0</v>
      </c>
      <c r="E12" s="468"/>
      <c r="F12" s="489"/>
      <c r="G12" s="325">
        <f t="shared" si="0"/>
        <v>0</v>
      </c>
      <c r="H12" s="468"/>
      <c r="I12" s="489"/>
      <c r="J12" s="326">
        <f t="shared" si="1"/>
        <v>0</v>
      </c>
      <c r="K12" s="468"/>
      <c r="L12" s="489"/>
      <c r="M12" s="325">
        <f t="shared" si="2"/>
        <v>0</v>
      </c>
      <c r="N12" s="468"/>
      <c r="O12" s="497"/>
      <c r="P12" s="327">
        <f t="shared" si="3"/>
        <v>0</v>
      </c>
      <c r="Q12" s="468"/>
      <c r="R12" s="468"/>
      <c r="S12" s="325">
        <f t="shared" si="4"/>
        <v>0</v>
      </c>
      <c r="T12" s="468"/>
      <c r="U12" s="470"/>
    </row>
    <row r="13" spans="2:21" ht="25.5" customHeight="1" x14ac:dyDescent="0.3">
      <c r="B13" s="6">
        <v>13</v>
      </c>
      <c r="C13" s="679" t="s">
        <v>532</v>
      </c>
      <c r="D13" s="248">
        <f t="shared" ref="D13:D15" si="6">+E13+F13</f>
        <v>0</v>
      </c>
      <c r="E13" s="468"/>
      <c r="F13" s="489"/>
      <c r="G13" s="325">
        <f t="shared" ref="G13:G15" si="7">+H13+I13</f>
        <v>0</v>
      </c>
      <c r="H13" s="468"/>
      <c r="I13" s="489"/>
      <c r="J13" s="326">
        <f t="shared" ref="J13:J15" si="8">+K13+L13</f>
        <v>0</v>
      </c>
      <c r="K13" s="468"/>
      <c r="L13" s="489"/>
      <c r="M13" s="325">
        <f t="shared" ref="M13:M15" si="9">+N13+O13</f>
        <v>0</v>
      </c>
      <c r="N13" s="468"/>
      <c r="O13" s="497"/>
      <c r="P13" s="327">
        <f t="shared" ref="P13:P15" si="10">+Q13+R13</f>
        <v>0</v>
      </c>
      <c r="Q13" s="468"/>
      <c r="R13" s="468"/>
      <c r="S13" s="325">
        <f t="shared" ref="S13:S15" si="11">+T13+U13</f>
        <v>0</v>
      </c>
      <c r="T13" s="468"/>
      <c r="U13" s="470"/>
    </row>
    <row r="14" spans="2:21" ht="25.5" customHeight="1" x14ac:dyDescent="0.3">
      <c r="B14" s="6">
        <v>14</v>
      </c>
      <c r="C14" s="679" t="s">
        <v>186</v>
      </c>
      <c r="D14" s="248">
        <f t="shared" si="6"/>
        <v>0</v>
      </c>
      <c r="E14" s="468"/>
      <c r="F14" s="489"/>
      <c r="G14" s="325">
        <f t="shared" si="7"/>
        <v>0</v>
      </c>
      <c r="H14" s="468"/>
      <c r="I14" s="489"/>
      <c r="J14" s="326">
        <f t="shared" si="8"/>
        <v>0</v>
      </c>
      <c r="K14" s="468"/>
      <c r="L14" s="489"/>
      <c r="M14" s="325">
        <f t="shared" si="9"/>
        <v>0</v>
      </c>
      <c r="N14" s="468"/>
      <c r="O14" s="497"/>
      <c r="P14" s="327">
        <f t="shared" si="10"/>
        <v>0</v>
      </c>
      <c r="Q14" s="468"/>
      <c r="R14" s="468"/>
      <c r="S14" s="325">
        <f t="shared" si="11"/>
        <v>0</v>
      </c>
      <c r="T14" s="468"/>
      <c r="U14" s="470"/>
    </row>
    <row r="15" spans="2:21" ht="25.5" customHeight="1" x14ac:dyDescent="0.3">
      <c r="B15" s="6">
        <v>15</v>
      </c>
      <c r="C15" s="680" t="s">
        <v>540</v>
      </c>
      <c r="D15" s="248">
        <f t="shared" si="6"/>
        <v>0</v>
      </c>
      <c r="E15" s="468"/>
      <c r="F15" s="489"/>
      <c r="G15" s="325">
        <f t="shared" si="7"/>
        <v>0</v>
      </c>
      <c r="H15" s="468"/>
      <c r="I15" s="489"/>
      <c r="J15" s="326">
        <f t="shared" si="8"/>
        <v>0</v>
      </c>
      <c r="K15" s="468"/>
      <c r="L15" s="489"/>
      <c r="M15" s="325">
        <f t="shared" si="9"/>
        <v>0</v>
      </c>
      <c r="N15" s="468"/>
      <c r="O15" s="497"/>
      <c r="P15" s="327">
        <f t="shared" si="10"/>
        <v>0</v>
      </c>
      <c r="Q15" s="468"/>
      <c r="R15" s="468"/>
      <c r="S15" s="325">
        <f t="shared" si="11"/>
        <v>0</v>
      </c>
      <c r="T15" s="468"/>
      <c r="U15" s="470"/>
    </row>
    <row r="16" spans="2:21" ht="25.5" customHeight="1" x14ac:dyDescent="0.3">
      <c r="B16" s="6">
        <v>16</v>
      </c>
      <c r="C16" s="679" t="s">
        <v>187</v>
      </c>
      <c r="D16" s="248">
        <f t="shared" si="5"/>
        <v>0</v>
      </c>
      <c r="E16" s="468"/>
      <c r="F16" s="489"/>
      <c r="G16" s="325">
        <f t="shared" ref="G16:G17" si="12">+H16+I16</f>
        <v>0</v>
      </c>
      <c r="H16" s="468"/>
      <c r="I16" s="489"/>
      <c r="J16" s="326">
        <f t="shared" ref="J16:J17" si="13">+K16+L16</f>
        <v>0</v>
      </c>
      <c r="K16" s="468"/>
      <c r="L16" s="489"/>
      <c r="M16" s="325">
        <f t="shared" ref="M16:M17" si="14">+N16+O16</f>
        <v>0</v>
      </c>
      <c r="N16" s="468"/>
      <c r="O16" s="497"/>
      <c r="P16" s="327">
        <f t="shared" ref="P16:P17" si="15">+Q16+R16</f>
        <v>0</v>
      </c>
      <c r="Q16" s="468"/>
      <c r="R16" s="468"/>
      <c r="S16" s="325">
        <f t="shared" ref="S16:S17" si="16">+T16+U16</f>
        <v>0</v>
      </c>
      <c r="T16" s="468"/>
      <c r="U16" s="470"/>
    </row>
    <row r="17" spans="2:21" ht="25.5" customHeight="1" thickBot="1" x14ac:dyDescent="0.35">
      <c r="B17" s="6">
        <v>17</v>
      </c>
      <c r="C17" s="679" t="s">
        <v>557</v>
      </c>
      <c r="D17" s="248">
        <f t="shared" si="5"/>
        <v>0</v>
      </c>
      <c r="E17" s="468"/>
      <c r="F17" s="489"/>
      <c r="G17" s="325">
        <f t="shared" si="12"/>
        <v>0</v>
      </c>
      <c r="H17" s="468"/>
      <c r="I17" s="489"/>
      <c r="J17" s="326">
        <f t="shared" si="13"/>
        <v>0</v>
      </c>
      <c r="K17" s="468"/>
      <c r="L17" s="489"/>
      <c r="M17" s="325">
        <f t="shared" si="14"/>
        <v>0</v>
      </c>
      <c r="N17" s="468"/>
      <c r="O17" s="497"/>
      <c r="P17" s="327">
        <f t="shared" si="15"/>
        <v>0</v>
      </c>
      <c r="Q17" s="468"/>
      <c r="R17" s="468"/>
      <c r="S17" s="325">
        <f t="shared" si="16"/>
        <v>0</v>
      </c>
      <c r="T17" s="468"/>
      <c r="U17" s="470"/>
    </row>
    <row r="18" spans="2:21" ht="25.5" customHeight="1" x14ac:dyDescent="0.3">
      <c r="B18" s="6">
        <v>18</v>
      </c>
      <c r="C18" s="681" t="s">
        <v>3103</v>
      </c>
      <c r="D18" s="328">
        <f>+E18+F18</f>
        <v>0</v>
      </c>
      <c r="E18" s="501"/>
      <c r="F18" s="502"/>
      <c r="G18" s="329">
        <f>+H18+I18</f>
        <v>0</v>
      </c>
      <c r="H18" s="501"/>
      <c r="I18" s="502"/>
      <c r="J18" s="330">
        <f>+K18+L18</f>
        <v>0</v>
      </c>
      <c r="K18" s="501"/>
      <c r="L18" s="502"/>
      <c r="M18" s="329">
        <f>+N18+O18</f>
        <v>0</v>
      </c>
      <c r="N18" s="501"/>
      <c r="O18" s="503"/>
      <c r="P18" s="331">
        <f>+Q18+R18</f>
        <v>0</v>
      </c>
      <c r="Q18" s="501"/>
      <c r="R18" s="501"/>
      <c r="S18" s="329">
        <f>+T18+U18</f>
        <v>0</v>
      </c>
      <c r="T18" s="506"/>
      <c r="U18" s="507"/>
    </row>
    <row r="19" spans="2:21" ht="25.5" customHeight="1" x14ac:dyDescent="0.3">
      <c r="B19" s="6">
        <v>19</v>
      </c>
      <c r="C19" s="682" t="s">
        <v>3104</v>
      </c>
      <c r="D19" s="248">
        <f t="shared" si="5"/>
        <v>0</v>
      </c>
      <c r="E19" s="468"/>
      <c r="F19" s="489"/>
      <c r="G19" s="325">
        <f>+H19+I19</f>
        <v>0</v>
      </c>
      <c r="H19" s="468"/>
      <c r="I19" s="489"/>
      <c r="J19" s="326">
        <f>+K19+L19</f>
        <v>0</v>
      </c>
      <c r="K19" s="468"/>
      <c r="L19" s="489"/>
      <c r="M19" s="325">
        <f>+N19+O19</f>
        <v>0</v>
      </c>
      <c r="N19" s="468"/>
      <c r="O19" s="497"/>
      <c r="P19" s="327">
        <f>+Q19+R19</f>
        <v>0</v>
      </c>
      <c r="Q19" s="468"/>
      <c r="R19" s="468"/>
      <c r="S19" s="325">
        <f>+T19+U19</f>
        <v>0</v>
      </c>
      <c r="T19" s="468"/>
      <c r="U19" s="470"/>
    </row>
    <row r="20" spans="2:21" ht="25.5" customHeight="1" x14ac:dyDescent="0.3">
      <c r="B20" s="6">
        <v>20</v>
      </c>
      <c r="C20" s="683" t="s">
        <v>539</v>
      </c>
      <c r="D20" s="248">
        <f>+E20+F20</f>
        <v>0</v>
      </c>
      <c r="E20" s="468"/>
      <c r="F20" s="489"/>
      <c r="G20" s="325">
        <f>+H20+I20</f>
        <v>0</v>
      </c>
      <c r="H20" s="468"/>
      <c r="I20" s="489"/>
      <c r="J20" s="326">
        <f>+K20+L20</f>
        <v>0</v>
      </c>
      <c r="K20" s="468"/>
      <c r="L20" s="489"/>
      <c r="M20" s="325">
        <f>+N20+O20</f>
        <v>0</v>
      </c>
      <c r="N20" s="468"/>
      <c r="O20" s="497"/>
      <c r="P20" s="327">
        <f>+Q20+R20</f>
        <v>0</v>
      </c>
      <c r="Q20" s="468"/>
      <c r="R20" s="468"/>
      <c r="S20" s="325">
        <f>+T20+U20</f>
        <v>0</v>
      </c>
      <c r="T20" s="468"/>
      <c r="U20" s="470"/>
    </row>
    <row r="21" spans="2:21" ht="25.5" customHeight="1" thickBot="1" x14ac:dyDescent="0.35">
      <c r="B21" s="6">
        <v>21</v>
      </c>
      <c r="C21" s="684" t="s">
        <v>3105</v>
      </c>
      <c r="D21" s="253">
        <f>+E21+F21</f>
        <v>0</v>
      </c>
      <c r="E21" s="494"/>
      <c r="F21" s="495"/>
      <c r="G21" s="332">
        <f>+H21+I21</f>
        <v>0</v>
      </c>
      <c r="H21" s="494"/>
      <c r="I21" s="495"/>
      <c r="J21" s="333">
        <f>+K21+L21</f>
        <v>0</v>
      </c>
      <c r="K21" s="494"/>
      <c r="L21" s="495"/>
      <c r="M21" s="332">
        <f>+N21+O21</f>
        <v>0</v>
      </c>
      <c r="N21" s="494"/>
      <c r="O21" s="500"/>
      <c r="P21" s="334">
        <f>+Q21+R21</f>
        <v>0</v>
      </c>
      <c r="Q21" s="478"/>
      <c r="R21" s="478"/>
      <c r="S21" s="335">
        <f>+T21+U21</f>
        <v>0</v>
      </c>
      <c r="T21" s="478"/>
      <c r="U21" s="479"/>
    </row>
    <row r="22" spans="2:21" ht="18" customHeight="1" thickTop="1" x14ac:dyDescent="0.3">
      <c r="B22" s="6">
        <v>22</v>
      </c>
      <c r="C22" s="336" t="s">
        <v>533</v>
      </c>
      <c r="D22" s="116"/>
      <c r="E22" s="199" t="str">
        <f>IF(E7&lt;=('CUADRO 1'!F7+'CUADRO 1'!F8+'CUADRO 1'!F9),"","XX")</f>
        <v/>
      </c>
      <c r="F22" s="199" t="str">
        <f>IF(F7&lt;=('CUADRO 1'!G7+'CUADRO 1'!G8+'CUADRO 1'!G9),"","XX")</f>
        <v/>
      </c>
      <c r="G22" s="116"/>
      <c r="H22" s="337" t="str">
        <f>IF(OR(H8&gt;E8,H9&gt;E9,H10&gt;E10,H11&gt;E11,H12&gt;E12,H13&gt;E13,H14&gt;E14,H15&gt;E15,H16&gt;E16,H17&gt;E17,H18&gt;E18,H19&gt;E19,H20&gt;E20,H21&gt;E21),"XXX","")</f>
        <v/>
      </c>
      <c r="I22" s="337" t="str">
        <f>IF(OR(I8&gt;F8,I9&gt;F9,I10&gt;F10,I11&gt;F11,I12&gt;F12,I13&gt;F13,I14&gt;F14,I15&gt;F15,I16&gt;F16,I17&gt;F17,I18&gt;F18,I19&gt;F19,I20&gt;F20,I21&gt;F21),"XXX","")</f>
        <v/>
      </c>
      <c r="J22" s="116"/>
      <c r="K22" s="199" t="str">
        <f>IF(K7&lt;=('CUADRO 1'!F10+'CUADRO 1'!F11+'CUADRO 1'!F12),"","XX")</f>
        <v/>
      </c>
      <c r="L22" s="199" t="str">
        <f>IF(L7&lt;=('CUADRO 1'!G10+'CUADRO 1'!G11+'CUADRO 1'!G12),"","XX")</f>
        <v/>
      </c>
      <c r="M22" s="116"/>
      <c r="N22" s="337" t="str">
        <f>IF(OR(N8&gt;K8,N9&gt;K9,N10&gt;K10,N11&gt;K11,N12&gt;K12,N13&gt;K13,N14&gt;K14,N15&gt;K15,N16&gt;K16,N17&gt;K17,N18&gt;K18,N19&gt;K19,N20&gt;K20,N21&gt;K21),"XXX","")</f>
        <v/>
      </c>
      <c r="O22" s="337" t="str">
        <f>IF(OR(O8&gt;L8,O9&gt;L9,O10&gt;L10,O11&gt;L11,O12&gt;L12,O13&gt;L13,O14&gt;L14,O15&gt;L15,O16&gt;L16,O17&gt;L17,O18&gt;L18,O19&gt;L19,O20&gt;L20,O21&gt;L21),"XXX","")</f>
        <v/>
      </c>
      <c r="P22" s="116"/>
      <c r="Q22" s="338" t="str">
        <f>IF(OR(Q8&gt;E8,Q9&gt;E9,Q10&gt;E10,Q11&gt;E11,Q12&gt;E12,Q13&gt;E13,Q14&gt;E14,Q15&gt;E15,Q16&gt;E16,Q17&gt;E17,Q18&gt;E18,Q19&gt;E19,Q20&gt;E20,Q21&gt;E21),"XXX","")</f>
        <v/>
      </c>
      <c r="R22" s="338" t="str">
        <f>IF(OR(R8&gt;F8,R9&gt;F9,R10&gt;F10,R11&gt;F11,R12&gt;F12,R13&gt;F13,R14&gt;F14,R15&gt;F15,R16&gt;F16,R17&gt;F17,R18&gt;F18,R19&gt;F19,R20&gt;F20,R21&gt;F21),"XXX","")</f>
        <v/>
      </c>
      <c r="S22" s="116"/>
      <c r="T22" s="338" t="str">
        <f>IF(OR(T8&gt;K8,T9&gt;K9,T10&gt;K10,T11&gt;K11,T12&gt;K12,T13&gt;K13,T14&gt;K14,T15&gt;K15,T16&gt;K16,T17&gt;K17,T18&gt;K18,T19&gt;K19,T20&gt;K20,T21&gt;K21),"XXX","")</f>
        <v/>
      </c>
      <c r="U22" s="338" t="str">
        <f>IF(OR(U8&gt;L8,U9&gt;L9,U10&gt;L10,U11&gt;L11,U12&gt;L12,U13&gt;L13,U14&gt;L14,U15&gt;L15,U16&gt;L16,U17&gt;L17,U18&gt;L18,U19&gt;L19,U20&gt;L20,U21&gt;L21),"XXX","")</f>
        <v/>
      </c>
    </row>
    <row r="23" spans="2:21" ht="18" customHeight="1" x14ac:dyDescent="0.3">
      <c r="B23" s="6">
        <v>23</v>
      </c>
      <c r="C23" s="336" t="s">
        <v>558</v>
      </c>
      <c r="F23" s="339"/>
      <c r="G23" s="783" t="str">
        <f>IF(OR(E22="XX",F22="XX",K22="XX",L22="XX",),"XX = ¡VERIFICAR!.  El total de hombres o mujeres de la Parte 1 de este Cuadro, es mayor a lo reportado en el Cuadro 1.","")</f>
        <v/>
      </c>
      <c r="H23" s="783"/>
      <c r="I23" s="783"/>
      <c r="J23" s="783"/>
      <c r="K23" s="783"/>
      <c r="L23" s="783"/>
      <c r="M23" s="783"/>
      <c r="N23" s="783"/>
      <c r="O23" s="783"/>
      <c r="Q23" s="790" t="str">
        <f>IF(OR(Q22="XXX",R22="XXX",T22="XXX",U22="XXX"),"XXX = ¡VERIFICAR!.  En alguna Discapacidad o Condición se están indicando más estudiantes Alfabetizados que los reportados en la parte (1).","")</f>
        <v/>
      </c>
      <c r="R23" s="790"/>
      <c r="S23" s="790"/>
      <c r="T23" s="790"/>
      <c r="U23" s="790"/>
    </row>
    <row r="24" spans="2:21" ht="18" customHeight="1" x14ac:dyDescent="0.3">
      <c r="B24" s="6">
        <v>24</v>
      </c>
      <c r="C24" s="336" t="s">
        <v>559</v>
      </c>
      <c r="E24" s="339"/>
      <c r="F24" s="339"/>
      <c r="G24" s="783"/>
      <c r="H24" s="783"/>
      <c r="I24" s="783"/>
      <c r="J24" s="783"/>
      <c r="K24" s="783"/>
      <c r="L24" s="783"/>
      <c r="M24" s="783"/>
      <c r="N24" s="783"/>
      <c r="O24" s="783"/>
      <c r="Q24" s="790"/>
      <c r="R24" s="790"/>
      <c r="S24" s="790"/>
      <c r="T24" s="790"/>
      <c r="U24" s="790"/>
    </row>
    <row r="25" spans="2:21" ht="18" customHeight="1" x14ac:dyDescent="0.3">
      <c r="B25" s="6">
        <v>25</v>
      </c>
      <c r="C25" s="340" t="s">
        <v>560</v>
      </c>
      <c r="D25" s="279"/>
      <c r="G25" s="791" t="str">
        <f>IF(OR(H22="XXX",I22="XXX",N22="XXX",O22="XXX"),"XXX = ¡VERIFICAR!.  En alguna Discapacidad o Condición se están indicando más estudiantes con Servicios de Apoyo que el total indicado con la Discapacidad o Condición.","")</f>
        <v/>
      </c>
      <c r="H25" s="791"/>
      <c r="I25" s="791"/>
      <c r="J25" s="791"/>
      <c r="K25" s="791"/>
      <c r="L25" s="791"/>
      <c r="M25" s="791"/>
      <c r="N25" s="791"/>
      <c r="O25" s="791"/>
      <c r="P25" s="279"/>
      <c r="Q25" s="790"/>
      <c r="R25" s="790"/>
      <c r="S25" s="790"/>
      <c r="T25" s="790"/>
      <c r="U25" s="790"/>
    </row>
    <row r="26" spans="2:21" ht="18" customHeight="1" x14ac:dyDescent="0.3">
      <c r="B26" s="6">
        <v>26</v>
      </c>
      <c r="C26" s="341"/>
      <c r="D26" s="342"/>
      <c r="F26" s="339"/>
      <c r="G26" s="791"/>
      <c r="H26" s="791"/>
      <c r="I26" s="791"/>
      <c r="J26" s="791"/>
      <c r="K26" s="791"/>
      <c r="L26" s="791"/>
      <c r="M26" s="791"/>
      <c r="N26" s="791"/>
      <c r="O26" s="791"/>
      <c r="Q26" s="790"/>
      <c r="R26" s="790"/>
      <c r="S26" s="790"/>
      <c r="T26" s="790"/>
      <c r="U26" s="790"/>
    </row>
    <row r="27" spans="2:21" ht="18" customHeight="1" x14ac:dyDescent="0.35">
      <c r="B27" s="6">
        <v>27</v>
      </c>
      <c r="C27" s="92" t="s">
        <v>255</v>
      </c>
      <c r="D27" s="343"/>
      <c r="E27" s="344"/>
      <c r="F27" s="344"/>
      <c r="G27" s="792"/>
      <c r="H27" s="792"/>
      <c r="I27" s="792"/>
      <c r="J27" s="792"/>
      <c r="K27" s="792"/>
      <c r="L27" s="792"/>
      <c r="M27" s="792"/>
      <c r="N27" s="792"/>
      <c r="O27" s="792"/>
      <c r="Q27" s="790"/>
      <c r="R27" s="790"/>
      <c r="S27" s="790"/>
      <c r="T27" s="790"/>
      <c r="U27" s="790"/>
    </row>
    <row r="28" spans="2:21" ht="16.2" customHeight="1" x14ac:dyDescent="0.3">
      <c r="B28" s="6">
        <v>28</v>
      </c>
      <c r="C28" s="713"/>
      <c r="D28" s="735"/>
      <c r="E28" s="735"/>
      <c r="F28" s="735"/>
      <c r="G28" s="735"/>
      <c r="H28" s="735"/>
      <c r="I28" s="735"/>
      <c r="J28" s="735"/>
      <c r="K28" s="735"/>
      <c r="L28" s="735"/>
      <c r="M28" s="735"/>
      <c r="N28" s="735"/>
      <c r="O28" s="736"/>
      <c r="Q28" s="345"/>
      <c r="R28" s="345"/>
    </row>
    <row r="29" spans="2:21" ht="16.2" customHeight="1" x14ac:dyDescent="0.3">
      <c r="C29" s="737"/>
      <c r="D29" s="738"/>
      <c r="E29" s="738"/>
      <c r="F29" s="738"/>
      <c r="G29" s="738"/>
      <c r="H29" s="738"/>
      <c r="I29" s="738"/>
      <c r="J29" s="738"/>
      <c r="K29" s="738"/>
      <c r="L29" s="738"/>
      <c r="M29" s="738"/>
      <c r="N29" s="738"/>
      <c r="O29" s="739"/>
      <c r="Q29" s="345"/>
      <c r="R29" s="345"/>
    </row>
    <row r="30" spans="2:21" ht="16.2" customHeight="1" x14ac:dyDescent="0.3">
      <c r="C30" s="737"/>
      <c r="D30" s="738"/>
      <c r="E30" s="738"/>
      <c r="F30" s="738"/>
      <c r="G30" s="738"/>
      <c r="H30" s="738"/>
      <c r="I30" s="738"/>
      <c r="J30" s="738"/>
      <c r="K30" s="738"/>
      <c r="L30" s="738"/>
      <c r="M30" s="738"/>
      <c r="N30" s="738"/>
      <c r="O30" s="739"/>
      <c r="Q30" s="345"/>
      <c r="R30" s="345"/>
    </row>
    <row r="31" spans="2:21" ht="16.2" customHeight="1" x14ac:dyDescent="0.3">
      <c r="C31" s="740"/>
      <c r="D31" s="741"/>
      <c r="E31" s="741"/>
      <c r="F31" s="741"/>
      <c r="G31" s="741"/>
      <c r="H31" s="741"/>
      <c r="I31" s="741"/>
      <c r="J31" s="741"/>
      <c r="K31" s="741"/>
      <c r="L31" s="741"/>
      <c r="M31" s="741"/>
      <c r="N31" s="741"/>
      <c r="O31" s="742"/>
      <c r="Q31" s="345"/>
      <c r="R31" s="345"/>
    </row>
    <row r="32" spans="2:21" ht="8.25" customHeight="1" x14ac:dyDescent="0.3"/>
  </sheetData>
  <sheetProtection algorithmName="SHA-512" hashValue="VaTN5/5aIdoEz6Wr9g5JmE8Re+NvvD+4gDu9DggOQHcEm/MzWYM+ZmHBPWdhJQgQBTWOW+9PyISDgiFYL39E5w==" saltValue="9pmlvzWUerjB8Pg02dOxtQ==" spinCount="100000" sheet="1" objects="1" scenarios="1" sort="0" autoFilter="0" pivotTables="0"/>
  <mergeCells count="14">
    <mergeCell ref="D3:I3"/>
    <mergeCell ref="J3:O3"/>
    <mergeCell ref="C3:C5"/>
    <mergeCell ref="P3:U4"/>
    <mergeCell ref="D4:F5"/>
    <mergeCell ref="G23:O24"/>
    <mergeCell ref="Q23:U27"/>
    <mergeCell ref="G25:O27"/>
    <mergeCell ref="C28:O31"/>
    <mergeCell ref="G4:I5"/>
    <mergeCell ref="J4:L5"/>
    <mergeCell ref="M4:O5"/>
    <mergeCell ref="P5:R5"/>
    <mergeCell ref="S5:U5"/>
  </mergeCells>
  <conditionalFormatting sqref="D8:D21 G8:G21 J8:J21 M8:M21 P8:P21 S8:S21">
    <cfRule type="cellIs" dxfId="42" priority="134" operator="equal">
      <formula>0</formula>
    </cfRule>
  </conditionalFormatting>
  <conditionalFormatting sqref="D7:U7">
    <cfRule type="cellIs" dxfId="41" priority="286" operator="equal">
      <formula>0</formula>
    </cfRule>
  </conditionalFormatting>
  <conditionalFormatting sqref="Q8:R21">
    <cfRule type="cellIs" dxfId="40" priority="56" operator="greaterThan">
      <formula>E8</formula>
    </cfRule>
  </conditionalFormatting>
  <conditionalFormatting sqref="T8:U21">
    <cfRule type="cellIs" dxfId="39" priority="14" operator="greaterThan">
      <formula>K8</formula>
    </cfRule>
  </conditionalFormatting>
  <dataValidations count="1">
    <dataValidation type="whole" operator="greaterThanOrEqual" allowBlank="1" showInputMessage="1" showErrorMessage="1" sqref="D7:U21" xr:uid="{00000000-0002-0000-0C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67" orientation="landscape" r:id="rId1"/>
  <headerFooter scaleWithDoc="0">
    <oddHeader>&amp;C&amp;G</oddHeader>
    <oddFooter>&amp;R&amp;"Gentium Basic,Normal"&amp;A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9">
    <tabColor rgb="FFFFFF00"/>
    <pageSetUpPr fitToPage="1"/>
  </sheetPr>
  <dimension ref="A1:AI153"/>
  <sheetViews>
    <sheetView zoomScale="80" zoomScaleNormal="80" workbookViewId="0">
      <pane ySplit="2" topLeftCell="A123" activePane="bottomLeft" state="frozen"/>
      <selection activeCell="C20" sqref="C20"/>
      <selection pane="bottomLeft" activeCell="D141" sqref="D141:D168"/>
    </sheetView>
  </sheetViews>
  <sheetFormatPr baseColWidth="10" defaultColWidth="11.44140625" defaultRowHeight="14.4" x14ac:dyDescent="0.3"/>
  <cols>
    <col min="1" max="2" width="11" style="163" bestFit="1" customWidth="1"/>
    <col min="3" max="3" width="11.44140625" style="163" bestFit="1" customWidth="1"/>
    <col min="4" max="4" width="21.109375" style="163" customWidth="1"/>
    <col min="5" max="5" width="9.109375" style="163" bestFit="1" customWidth="1"/>
    <col min="6" max="6" width="6.44140625" style="163" bestFit="1" customWidth="1"/>
    <col min="7" max="7" width="7.88671875" style="163" bestFit="1" customWidth="1"/>
    <col min="8" max="8" width="7.109375" style="163" bestFit="1" customWidth="1"/>
    <col min="9" max="9" width="9.44140625" style="163" customWidth="1"/>
    <col min="10" max="10" width="11" style="163" bestFit="1" customWidth="1"/>
    <col min="11" max="11" width="9.33203125" style="163" bestFit="1" customWidth="1"/>
    <col min="12" max="12" width="6" style="163" bestFit="1" customWidth="1"/>
    <col min="13" max="13" width="9.33203125" style="163" bestFit="1" customWidth="1"/>
    <col min="14" max="14" width="6.6640625" style="163" bestFit="1" customWidth="1"/>
    <col min="15" max="15" width="7.44140625" style="163" bestFit="1" customWidth="1"/>
    <col min="16" max="16" width="7.88671875" style="163" bestFit="1" customWidth="1"/>
    <col min="17" max="17" width="8.109375" style="163" bestFit="1" customWidth="1"/>
    <col min="18" max="18" width="8.5546875" style="163" bestFit="1" customWidth="1"/>
    <col min="19" max="19" width="8.88671875" style="163" bestFit="1" customWidth="1"/>
    <col min="20" max="20" width="8.5546875" style="163" bestFit="1" customWidth="1"/>
    <col min="21" max="21" width="8.88671875" style="163" bestFit="1" customWidth="1"/>
    <col min="22" max="22" width="8.5546875" style="163" bestFit="1" customWidth="1"/>
    <col min="23" max="23" width="8.88671875" style="163" bestFit="1" customWidth="1"/>
    <col min="24" max="24" width="8.5546875" style="163" bestFit="1" customWidth="1"/>
    <col min="25" max="25" width="8.88671875" style="163" bestFit="1" customWidth="1"/>
    <col min="26" max="26" width="8.5546875" style="163" bestFit="1" customWidth="1"/>
    <col min="27" max="27" width="8.88671875" style="163" bestFit="1" customWidth="1"/>
    <col min="28" max="28" width="8.5546875" style="163" bestFit="1" customWidth="1"/>
    <col min="29" max="29" width="8.88671875" style="163" bestFit="1" customWidth="1"/>
    <col min="30" max="35" width="9.33203125" style="163" bestFit="1" customWidth="1"/>
    <col min="36" max="16384" width="11.44140625" style="163"/>
  </cols>
  <sheetData>
    <row r="1" spans="1:35" s="300" customFormat="1" x14ac:dyDescent="0.3">
      <c r="A1" s="300">
        <v>1</v>
      </c>
      <c r="B1" s="300">
        <v>2</v>
      </c>
      <c r="C1" s="300">
        <v>3</v>
      </c>
      <c r="D1" s="300">
        <v>4</v>
      </c>
      <c r="E1" s="300">
        <v>5</v>
      </c>
      <c r="F1" s="300">
        <v>6</v>
      </c>
      <c r="G1" s="300">
        <v>7</v>
      </c>
      <c r="H1" s="300">
        <v>8</v>
      </c>
      <c r="I1" s="300">
        <v>9</v>
      </c>
      <c r="J1" s="300">
        <v>10</v>
      </c>
      <c r="K1" s="300">
        <v>11</v>
      </c>
      <c r="L1" s="300">
        <v>12</v>
      </c>
      <c r="M1" s="300">
        <v>13</v>
      </c>
      <c r="N1" s="300">
        <v>14</v>
      </c>
      <c r="O1" s="300">
        <v>15</v>
      </c>
      <c r="P1" s="300">
        <v>16</v>
      </c>
      <c r="Q1" s="300">
        <v>17</v>
      </c>
      <c r="R1" s="300">
        <v>18</v>
      </c>
      <c r="S1" s="300">
        <v>19</v>
      </c>
      <c r="T1" s="300">
        <v>20</v>
      </c>
      <c r="U1" s="300">
        <v>21</v>
      </c>
      <c r="V1" s="300">
        <v>22</v>
      </c>
      <c r="W1" s="300">
        <v>23</v>
      </c>
      <c r="X1" s="300">
        <v>24</v>
      </c>
      <c r="Y1" s="300">
        <v>25</v>
      </c>
      <c r="Z1" s="300">
        <v>26</v>
      </c>
      <c r="AA1" s="300">
        <v>27</v>
      </c>
      <c r="AB1" s="300">
        <v>28</v>
      </c>
      <c r="AC1" s="300">
        <v>29</v>
      </c>
      <c r="AD1" s="300">
        <v>30</v>
      </c>
      <c r="AE1" s="300">
        <v>31</v>
      </c>
      <c r="AF1" s="300">
        <v>32</v>
      </c>
      <c r="AG1" s="300">
        <v>33</v>
      </c>
      <c r="AH1" s="300">
        <v>34</v>
      </c>
      <c r="AI1" s="300">
        <v>35</v>
      </c>
    </row>
    <row r="2" spans="1:35" s="302" customFormat="1" x14ac:dyDescent="0.3">
      <c r="A2" s="301" t="s">
        <v>1368</v>
      </c>
      <c r="B2" s="576" t="s">
        <v>19</v>
      </c>
      <c r="C2" s="576" t="s">
        <v>20</v>
      </c>
      <c r="D2" s="576" t="s">
        <v>21</v>
      </c>
      <c r="E2" s="576" t="s">
        <v>351</v>
      </c>
      <c r="F2" s="576" t="s">
        <v>22</v>
      </c>
      <c r="G2" s="576" t="s">
        <v>1370</v>
      </c>
      <c r="H2" s="576" t="s">
        <v>1372</v>
      </c>
      <c r="I2" s="576" t="s">
        <v>1374</v>
      </c>
      <c r="J2" s="576" t="s">
        <v>1375</v>
      </c>
      <c r="K2" s="576" t="s">
        <v>1376</v>
      </c>
      <c r="L2" s="576" t="s">
        <v>23</v>
      </c>
      <c r="M2" s="576" t="s">
        <v>24</v>
      </c>
      <c r="N2" s="576" t="s">
        <v>25</v>
      </c>
      <c r="O2" s="577" t="s">
        <v>0</v>
      </c>
      <c r="P2" s="577" t="s">
        <v>3112</v>
      </c>
      <c r="Q2" s="577" t="s">
        <v>3113</v>
      </c>
      <c r="R2" s="578" t="s">
        <v>3114</v>
      </c>
      <c r="S2" s="578" t="s">
        <v>3115</v>
      </c>
      <c r="T2" s="577" t="s">
        <v>3116</v>
      </c>
      <c r="U2" s="577" t="s">
        <v>3117</v>
      </c>
      <c r="V2" s="578" t="s">
        <v>3118</v>
      </c>
      <c r="W2" s="578" t="s">
        <v>3119</v>
      </c>
      <c r="X2" s="577" t="s">
        <v>3120</v>
      </c>
      <c r="Y2" s="577" t="s">
        <v>3121</v>
      </c>
      <c r="Z2" s="579" t="s">
        <v>3122</v>
      </c>
      <c r="AA2" s="579" t="s">
        <v>3123</v>
      </c>
      <c r="AB2" s="577" t="s">
        <v>3124</v>
      </c>
      <c r="AC2" s="577" t="s">
        <v>3125</v>
      </c>
      <c r="AD2" s="580" t="s">
        <v>3126</v>
      </c>
      <c r="AE2" s="581" t="s">
        <v>3127</v>
      </c>
      <c r="AF2" s="580" t="s">
        <v>3128</v>
      </c>
      <c r="AG2" s="581" t="s">
        <v>3129</v>
      </c>
      <c r="AH2" s="582" t="s">
        <v>3130</v>
      </c>
      <c r="AI2" s="581" t="s">
        <v>3131</v>
      </c>
    </row>
    <row r="3" spans="1:35" x14ac:dyDescent="0.3">
      <c r="A3" s="163" t="str">
        <f>CONCATENATE("4.",B3)</f>
        <v>4.00007</v>
      </c>
      <c r="B3" s="575" t="s">
        <v>1395</v>
      </c>
      <c r="C3" s="575" t="s">
        <v>1396</v>
      </c>
      <c r="D3" s="575" t="s">
        <v>1397</v>
      </c>
      <c r="E3" s="575" t="s">
        <v>1</v>
      </c>
      <c r="F3" s="575" t="s">
        <v>504</v>
      </c>
      <c r="G3" s="575" t="s">
        <v>6</v>
      </c>
      <c r="H3" s="575" t="s">
        <v>1398</v>
      </c>
      <c r="I3" s="575">
        <v>0</v>
      </c>
      <c r="J3" s="575" t="s">
        <v>1228</v>
      </c>
      <c r="K3" s="575" t="s">
        <v>1389</v>
      </c>
      <c r="L3" s="575" t="s">
        <v>33</v>
      </c>
      <c r="M3" s="575" t="s">
        <v>11</v>
      </c>
      <c r="N3" s="575" t="s">
        <v>4</v>
      </c>
      <c r="O3" s="575">
        <v>275</v>
      </c>
      <c r="P3" s="575">
        <v>131</v>
      </c>
      <c r="Q3" s="575">
        <v>144</v>
      </c>
      <c r="R3" s="575">
        <v>47</v>
      </c>
      <c r="S3" s="575">
        <v>23</v>
      </c>
      <c r="T3" s="575">
        <v>49</v>
      </c>
      <c r="U3" s="575">
        <v>23</v>
      </c>
      <c r="V3" s="575">
        <v>65</v>
      </c>
      <c r="W3" s="575">
        <v>27</v>
      </c>
      <c r="X3" s="575">
        <v>69</v>
      </c>
      <c r="Y3" s="575">
        <v>39</v>
      </c>
      <c r="Z3" s="575">
        <v>45</v>
      </c>
      <c r="AA3" s="575">
        <v>19</v>
      </c>
      <c r="AB3" s="575">
        <v>0</v>
      </c>
      <c r="AC3" s="575">
        <v>0</v>
      </c>
      <c r="AD3" s="575">
        <v>24</v>
      </c>
      <c r="AE3" s="575">
        <v>26</v>
      </c>
      <c r="AF3" s="575">
        <v>38</v>
      </c>
      <c r="AG3" s="575">
        <v>30</v>
      </c>
      <c r="AH3" s="575">
        <v>26</v>
      </c>
      <c r="AI3" s="575">
        <v>0</v>
      </c>
    </row>
    <row r="4" spans="1:35" x14ac:dyDescent="0.3">
      <c r="A4" s="163" t="str">
        <f t="shared" ref="A4:A67" si="0">CONCATENATE("4.",B4)</f>
        <v>4.00022</v>
      </c>
      <c r="B4" s="575" t="s">
        <v>1409</v>
      </c>
      <c r="C4" s="575" t="s">
        <v>1410</v>
      </c>
      <c r="D4" s="575" t="s">
        <v>1411</v>
      </c>
      <c r="E4" s="575" t="s">
        <v>1175</v>
      </c>
      <c r="F4" s="575" t="s">
        <v>505</v>
      </c>
      <c r="G4" s="575" t="s">
        <v>1</v>
      </c>
      <c r="H4" s="575" t="s">
        <v>1398</v>
      </c>
      <c r="I4" s="575">
        <v>0</v>
      </c>
      <c r="J4" s="575" t="s">
        <v>1086</v>
      </c>
      <c r="K4" s="575" t="s">
        <v>1389</v>
      </c>
      <c r="L4" s="575" t="s">
        <v>33</v>
      </c>
      <c r="M4" s="575" t="s">
        <v>1</v>
      </c>
      <c r="N4" s="575" t="s">
        <v>9</v>
      </c>
      <c r="O4" s="575">
        <v>40</v>
      </c>
      <c r="P4" s="575">
        <v>10</v>
      </c>
      <c r="Q4" s="575">
        <v>30</v>
      </c>
      <c r="R4" s="575">
        <v>0</v>
      </c>
      <c r="S4" s="575">
        <v>0</v>
      </c>
      <c r="T4" s="575">
        <v>0</v>
      </c>
      <c r="U4" s="575">
        <v>0</v>
      </c>
      <c r="V4" s="575">
        <v>0</v>
      </c>
      <c r="W4" s="575">
        <v>0</v>
      </c>
      <c r="X4" s="575">
        <v>17</v>
      </c>
      <c r="Y4" s="575">
        <v>3</v>
      </c>
      <c r="Z4" s="575">
        <v>16</v>
      </c>
      <c r="AA4" s="575">
        <v>5</v>
      </c>
      <c r="AB4" s="575">
        <v>7</v>
      </c>
      <c r="AC4" s="575">
        <v>2</v>
      </c>
      <c r="AD4" s="575">
        <v>0</v>
      </c>
      <c r="AE4" s="575">
        <v>0</v>
      </c>
      <c r="AF4" s="575">
        <v>0</v>
      </c>
      <c r="AG4" s="575">
        <v>14</v>
      </c>
      <c r="AH4" s="575">
        <v>11</v>
      </c>
      <c r="AI4" s="575">
        <v>5</v>
      </c>
    </row>
    <row r="5" spans="1:35" x14ac:dyDescent="0.3">
      <c r="A5" s="163" t="str">
        <f t="shared" si="0"/>
        <v>4.00030</v>
      </c>
      <c r="B5" s="575" t="s">
        <v>1418</v>
      </c>
      <c r="C5" s="575" t="s">
        <v>1419</v>
      </c>
      <c r="D5" s="575" t="s">
        <v>1420</v>
      </c>
      <c r="E5" s="575" t="s">
        <v>1</v>
      </c>
      <c r="F5" s="575" t="s">
        <v>504</v>
      </c>
      <c r="G5" s="575" t="s">
        <v>1</v>
      </c>
      <c r="H5" s="575" t="s">
        <v>1398</v>
      </c>
      <c r="I5" s="575">
        <v>0</v>
      </c>
      <c r="J5" s="575" t="s">
        <v>1086</v>
      </c>
      <c r="K5" s="575" t="s">
        <v>1389</v>
      </c>
      <c r="L5" s="575" t="s">
        <v>33</v>
      </c>
      <c r="M5" s="575" t="s">
        <v>1</v>
      </c>
      <c r="N5" s="575" t="s">
        <v>13</v>
      </c>
      <c r="O5" s="575">
        <v>50</v>
      </c>
      <c r="P5" s="575">
        <v>18</v>
      </c>
      <c r="Q5" s="575">
        <v>32</v>
      </c>
      <c r="R5" s="575">
        <v>0</v>
      </c>
      <c r="S5" s="575">
        <v>0</v>
      </c>
      <c r="T5" s="575">
        <v>0</v>
      </c>
      <c r="U5" s="575">
        <v>0</v>
      </c>
      <c r="V5" s="575">
        <v>0</v>
      </c>
      <c r="W5" s="575">
        <v>0</v>
      </c>
      <c r="X5" s="575">
        <v>29</v>
      </c>
      <c r="Y5" s="575">
        <v>7</v>
      </c>
      <c r="Z5" s="575">
        <v>19</v>
      </c>
      <c r="AA5" s="575">
        <v>9</v>
      </c>
      <c r="AB5" s="575">
        <v>2</v>
      </c>
      <c r="AC5" s="575">
        <v>2</v>
      </c>
      <c r="AD5" s="575">
        <v>0</v>
      </c>
      <c r="AE5" s="575">
        <v>0</v>
      </c>
      <c r="AF5" s="575">
        <v>0</v>
      </c>
      <c r="AG5" s="575">
        <v>22</v>
      </c>
      <c r="AH5" s="575">
        <v>10</v>
      </c>
      <c r="AI5" s="575">
        <v>0</v>
      </c>
    </row>
    <row r="6" spans="1:35" x14ac:dyDescent="0.3">
      <c r="A6" s="163" t="str">
        <f t="shared" si="0"/>
        <v>4.00039</v>
      </c>
      <c r="B6" s="575" t="s">
        <v>1432</v>
      </c>
      <c r="C6" s="575" t="s">
        <v>1433</v>
      </c>
      <c r="D6" s="575" t="s">
        <v>1434</v>
      </c>
      <c r="E6" s="575" t="s">
        <v>148</v>
      </c>
      <c r="F6" s="575" t="s">
        <v>36</v>
      </c>
      <c r="G6" s="575" t="s">
        <v>7</v>
      </c>
      <c r="H6" s="575" t="s">
        <v>1398</v>
      </c>
      <c r="I6" s="575">
        <v>0</v>
      </c>
      <c r="J6" s="575" t="s">
        <v>1086</v>
      </c>
      <c r="K6" s="575" t="s">
        <v>1389</v>
      </c>
      <c r="L6" s="575" t="s">
        <v>33</v>
      </c>
      <c r="M6" s="575" t="s">
        <v>3</v>
      </c>
      <c r="N6" s="575" t="s">
        <v>1</v>
      </c>
      <c r="O6" s="575">
        <v>183</v>
      </c>
      <c r="P6" s="575">
        <v>102</v>
      </c>
      <c r="Q6" s="575">
        <v>81</v>
      </c>
      <c r="R6" s="575">
        <v>0</v>
      </c>
      <c r="S6" s="575">
        <v>0</v>
      </c>
      <c r="T6" s="575">
        <v>0</v>
      </c>
      <c r="U6" s="575">
        <v>0</v>
      </c>
      <c r="V6" s="575">
        <v>0</v>
      </c>
      <c r="W6" s="575">
        <v>0</v>
      </c>
      <c r="X6" s="575">
        <v>62</v>
      </c>
      <c r="Y6" s="575">
        <v>36</v>
      </c>
      <c r="Z6" s="575">
        <v>77</v>
      </c>
      <c r="AA6" s="575">
        <v>44</v>
      </c>
      <c r="AB6" s="575">
        <v>44</v>
      </c>
      <c r="AC6" s="575">
        <v>22</v>
      </c>
      <c r="AD6" s="575">
        <v>0</v>
      </c>
      <c r="AE6" s="575">
        <v>0</v>
      </c>
      <c r="AF6" s="575">
        <v>0</v>
      </c>
      <c r="AG6" s="575">
        <v>26</v>
      </c>
      <c r="AH6" s="575">
        <v>33</v>
      </c>
      <c r="AI6" s="575">
        <v>22</v>
      </c>
    </row>
    <row r="7" spans="1:35" x14ac:dyDescent="0.3">
      <c r="A7" s="163" t="str">
        <f t="shared" si="0"/>
        <v>4.00042</v>
      </c>
      <c r="B7" s="575" t="s">
        <v>1443</v>
      </c>
      <c r="C7" s="575" t="s">
        <v>1444</v>
      </c>
      <c r="D7" s="575" t="s">
        <v>1445</v>
      </c>
      <c r="E7" s="575" t="s">
        <v>148</v>
      </c>
      <c r="F7" s="575" t="s">
        <v>36</v>
      </c>
      <c r="G7" s="575" t="s">
        <v>4</v>
      </c>
      <c r="H7" s="575" t="s">
        <v>1398</v>
      </c>
      <c r="I7" s="575">
        <v>0</v>
      </c>
      <c r="J7" s="575" t="s">
        <v>1086</v>
      </c>
      <c r="K7" s="575" t="s">
        <v>1446</v>
      </c>
      <c r="L7" s="575" t="s">
        <v>33</v>
      </c>
      <c r="M7" s="575" t="s">
        <v>3</v>
      </c>
      <c r="N7" s="575" t="s">
        <v>9</v>
      </c>
      <c r="O7" s="575">
        <v>169</v>
      </c>
      <c r="P7" s="575">
        <v>105</v>
      </c>
      <c r="Q7" s="575">
        <v>64</v>
      </c>
      <c r="R7" s="575">
        <v>16</v>
      </c>
      <c r="S7" s="575">
        <v>8</v>
      </c>
      <c r="T7" s="575">
        <v>40</v>
      </c>
      <c r="U7" s="575">
        <v>23</v>
      </c>
      <c r="V7" s="575">
        <v>12</v>
      </c>
      <c r="W7" s="575">
        <v>8</v>
      </c>
      <c r="X7" s="575">
        <v>38</v>
      </c>
      <c r="Y7" s="575">
        <v>22</v>
      </c>
      <c r="Z7" s="575">
        <v>47</v>
      </c>
      <c r="AA7" s="575">
        <v>33</v>
      </c>
      <c r="AB7" s="575">
        <v>16</v>
      </c>
      <c r="AC7" s="575">
        <v>11</v>
      </c>
      <c r="AD7" s="575">
        <v>8</v>
      </c>
      <c r="AE7" s="575">
        <v>17</v>
      </c>
      <c r="AF7" s="575">
        <v>4</v>
      </c>
      <c r="AG7" s="575">
        <v>16</v>
      </c>
      <c r="AH7" s="575">
        <v>14</v>
      </c>
      <c r="AI7" s="575">
        <v>5</v>
      </c>
    </row>
    <row r="8" spans="1:35" x14ac:dyDescent="0.3">
      <c r="A8" s="163" t="str">
        <f t="shared" si="0"/>
        <v>4.00045</v>
      </c>
      <c r="B8" s="575" t="s">
        <v>1456</v>
      </c>
      <c r="C8" s="575" t="s">
        <v>1457</v>
      </c>
      <c r="D8" s="575" t="s">
        <v>1458</v>
      </c>
      <c r="E8" s="575" t="s">
        <v>2</v>
      </c>
      <c r="F8" s="575" t="s">
        <v>76</v>
      </c>
      <c r="G8" s="575" t="s">
        <v>1</v>
      </c>
      <c r="H8" s="575" t="s">
        <v>1398</v>
      </c>
      <c r="I8" s="575">
        <v>0</v>
      </c>
      <c r="J8" s="575" t="s">
        <v>1086</v>
      </c>
      <c r="K8" s="575" t="s">
        <v>1389</v>
      </c>
      <c r="L8" s="575" t="s">
        <v>33</v>
      </c>
      <c r="M8" s="575" t="s">
        <v>4</v>
      </c>
      <c r="N8" s="575" t="s">
        <v>1</v>
      </c>
      <c r="O8" s="575">
        <v>286</v>
      </c>
      <c r="P8" s="575">
        <v>185</v>
      </c>
      <c r="Q8" s="575">
        <v>101</v>
      </c>
      <c r="R8" s="575">
        <v>32</v>
      </c>
      <c r="S8" s="575">
        <v>20</v>
      </c>
      <c r="T8" s="575">
        <v>45</v>
      </c>
      <c r="U8" s="575">
        <v>23</v>
      </c>
      <c r="V8" s="575">
        <v>58</v>
      </c>
      <c r="W8" s="575">
        <v>42</v>
      </c>
      <c r="X8" s="575">
        <v>73</v>
      </c>
      <c r="Y8" s="575">
        <v>48</v>
      </c>
      <c r="Z8" s="575">
        <v>67</v>
      </c>
      <c r="AA8" s="575">
        <v>46</v>
      </c>
      <c r="AB8" s="575">
        <v>11</v>
      </c>
      <c r="AC8" s="575">
        <v>6</v>
      </c>
      <c r="AD8" s="575">
        <v>12</v>
      </c>
      <c r="AE8" s="575">
        <v>22</v>
      </c>
      <c r="AF8" s="575">
        <v>16</v>
      </c>
      <c r="AG8" s="575">
        <v>25</v>
      </c>
      <c r="AH8" s="575">
        <v>21</v>
      </c>
      <c r="AI8" s="575">
        <v>5</v>
      </c>
    </row>
    <row r="9" spans="1:35" x14ac:dyDescent="0.3">
      <c r="A9" s="163" t="str">
        <f t="shared" si="0"/>
        <v>4.00046</v>
      </c>
      <c r="B9" s="575" t="s">
        <v>1469</v>
      </c>
      <c r="C9" s="575" t="s">
        <v>1470</v>
      </c>
      <c r="D9" s="575" t="s">
        <v>1471</v>
      </c>
      <c r="E9" s="575" t="s">
        <v>2</v>
      </c>
      <c r="F9" s="575" t="s">
        <v>76</v>
      </c>
      <c r="G9" s="575" t="s">
        <v>3</v>
      </c>
      <c r="H9" s="575" t="s">
        <v>1398</v>
      </c>
      <c r="I9" s="575">
        <v>0</v>
      </c>
      <c r="J9" s="575" t="s">
        <v>1086</v>
      </c>
      <c r="K9" s="575" t="s">
        <v>1446</v>
      </c>
      <c r="L9" s="575" t="s">
        <v>33</v>
      </c>
      <c r="M9" s="575" t="s">
        <v>4</v>
      </c>
      <c r="N9" s="575" t="s">
        <v>10</v>
      </c>
      <c r="O9" s="575">
        <v>28</v>
      </c>
      <c r="P9" s="575">
        <v>23</v>
      </c>
      <c r="Q9" s="575">
        <v>5</v>
      </c>
      <c r="R9" s="575">
        <v>3</v>
      </c>
      <c r="S9" s="575">
        <v>2</v>
      </c>
      <c r="T9" s="575">
        <v>7</v>
      </c>
      <c r="U9" s="575">
        <v>5</v>
      </c>
      <c r="V9" s="575">
        <v>3</v>
      </c>
      <c r="W9" s="575">
        <v>2</v>
      </c>
      <c r="X9" s="575">
        <v>7</v>
      </c>
      <c r="Y9" s="575">
        <v>7</v>
      </c>
      <c r="Z9" s="575">
        <v>6</v>
      </c>
      <c r="AA9" s="575">
        <v>6</v>
      </c>
      <c r="AB9" s="575">
        <v>2</v>
      </c>
      <c r="AC9" s="575">
        <v>1</v>
      </c>
      <c r="AD9" s="575">
        <v>1</v>
      </c>
      <c r="AE9" s="575">
        <v>2</v>
      </c>
      <c r="AF9" s="575">
        <v>1</v>
      </c>
      <c r="AG9" s="575">
        <v>0</v>
      </c>
      <c r="AH9" s="575">
        <v>0</v>
      </c>
      <c r="AI9" s="575">
        <v>1</v>
      </c>
    </row>
    <row r="10" spans="1:35" x14ac:dyDescent="0.3">
      <c r="A10" s="163" t="str">
        <f t="shared" si="0"/>
        <v>4.00053</v>
      </c>
      <c r="B10" s="575" t="s">
        <v>1483</v>
      </c>
      <c r="C10" s="575" t="s">
        <v>1484</v>
      </c>
      <c r="D10" s="575" t="s">
        <v>1485</v>
      </c>
      <c r="E10" s="575" t="s">
        <v>1177</v>
      </c>
      <c r="F10" s="575" t="s">
        <v>506</v>
      </c>
      <c r="G10" s="575" t="s">
        <v>1</v>
      </c>
      <c r="H10" s="575" t="s">
        <v>1398</v>
      </c>
      <c r="I10" s="575">
        <v>0</v>
      </c>
      <c r="J10" s="575" t="s">
        <v>1086</v>
      </c>
      <c r="K10" s="575" t="s">
        <v>1389</v>
      </c>
      <c r="L10" s="575" t="s">
        <v>33</v>
      </c>
      <c r="M10" s="575" t="s">
        <v>9</v>
      </c>
      <c r="N10" s="575" t="s">
        <v>3</v>
      </c>
      <c r="O10" s="575">
        <v>51</v>
      </c>
      <c r="P10" s="575">
        <v>25</v>
      </c>
      <c r="Q10" s="575">
        <v>26</v>
      </c>
      <c r="R10" s="575">
        <v>0</v>
      </c>
      <c r="S10" s="575">
        <v>0</v>
      </c>
      <c r="T10" s="575">
        <v>0</v>
      </c>
      <c r="U10" s="575">
        <v>0</v>
      </c>
      <c r="V10" s="575">
        <v>0</v>
      </c>
      <c r="W10" s="575">
        <v>0</v>
      </c>
      <c r="X10" s="575">
        <v>21</v>
      </c>
      <c r="Y10" s="575">
        <v>9</v>
      </c>
      <c r="Z10" s="575">
        <v>29</v>
      </c>
      <c r="AA10" s="575">
        <v>16</v>
      </c>
      <c r="AB10" s="575">
        <v>1</v>
      </c>
      <c r="AC10" s="575">
        <v>0</v>
      </c>
      <c r="AD10" s="575">
        <v>0</v>
      </c>
      <c r="AE10" s="575">
        <v>0</v>
      </c>
      <c r="AF10" s="575">
        <v>0</v>
      </c>
      <c r="AG10" s="575">
        <v>12</v>
      </c>
      <c r="AH10" s="575">
        <v>13</v>
      </c>
      <c r="AI10" s="575">
        <v>1</v>
      </c>
    </row>
    <row r="11" spans="1:35" x14ac:dyDescent="0.3">
      <c r="A11" s="163" t="str">
        <f t="shared" si="0"/>
        <v>4.00060</v>
      </c>
      <c r="B11" s="575" t="s">
        <v>1495</v>
      </c>
      <c r="C11" s="575" t="s">
        <v>1496</v>
      </c>
      <c r="D11" s="575" t="s">
        <v>1497</v>
      </c>
      <c r="E11" s="575" t="s">
        <v>148</v>
      </c>
      <c r="F11" s="575" t="s">
        <v>36</v>
      </c>
      <c r="G11" s="575" t="s">
        <v>5</v>
      </c>
      <c r="H11" s="575" t="s">
        <v>1398</v>
      </c>
      <c r="I11" s="575">
        <v>0</v>
      </c>
      <c r="J11" s="575" t="s">
        <v>1086</v>
      </c>
      <c r="K11" s="575" t="s">
        <v>1446</v>
      </c>
      <c r="L11" s="575" t="s">
        <v>33</v>
      </c>
      <c r="M11" s="575" t="s">
        <v>14</v>
      </c>
      <c r="N11" s="575" t="s">
        <v>1</v>
      </c>
      <c r="O11" s="575">
        <v>233</v>
      </c>
      <c r="P11" s="575">
        <v>137</v>
      </c>
      <c r="Q11" s="575">
        <v>96</v>
      </c>
      <c r="R11" s="575">
        <v>47</v>
      </c>
      <c r="S11" s="575">
        <v>32</v>
      </c>
      <c r="T11" s="575">
        <v>45</v>
      </c>
      <c r="U11" s="575">
        <v>25</v>
      </c>
      <c r="V11" s="575">
        <v>19</v>
      </c>
      <c r="W11" s="575">
        <v>11</v>
      </c>
      <c r="X11" s="575">
        <v>73</v>
      </c>
      <c r="Y11" s="575">
        <v>44</v>
      </c>
      <c r="Z11" s="575">
        <v>39</v>
      </c>
      <c r="AA11" s="575">
        <v>21</v>
      </c>
      <c r="AB11" s="575">
        <v>10</v>
      </c>
      <c r="AC11" s="575">
        <v>4</v>
      </c>
      <c r="AD11" s="575">
        <v>15</v>
      </c>
      <c r="AE11" s="575">
        <v>20</v>
      </c>
      <c r="AF11" s="575">
        <v>8</v>
      </c>
      <c r="AG11" s="575">
        <v>29</v>
      </c>
      <c r="AH11" s="575">
        <v>18</v>
      </c>
      <c r="AI11" s="575">
        <v>6</v>
      </c>
    </row>
    <row r="12" spans="1:35" x14ac:dyDescent="0.3">
      <c r="A12" s="163" t="str">
        <f t="shared" si="0"/>
        <v>4.00076</v>
      </c>
      <c r="B12" s="575" t="s">
        <v>1509</v>
      </c>
      <c r="C12" s="575" t="s">
        <v>1510</v>
      </c>
      <c r="D12" s="575" t="s">
        <v>1511</v>
      </c>
      <c r="E12" s="575" t="s">
        <v>2</v>
      </c>
      <c r="F12" s="575" t="s">
        <v>76</v>
      </c>
      <c r="G12" s="575" t="s">
        <v>6</v>
      </c>
      <c r="H12" s="575" t="s">
        <v>1398</v>
      </c>
      <c r="I12" s="575">
        <v>0</v>
      </c>
      <c r="J12" s="575" t="s">
        <v>1086</v>
      </c>
      <c r="K12" s="575" t="s">
        <v>1446</v>
      </c>
      <c r="L12" s="575" t="s">
        <v>33</v>
      </c>
      <c r="M12" s="575" t="s">
        <v>103</v>
      </c>
      <c r="N12" s="575" t="s">
        <v>1</v>
      </c>
      <c r="O12" s="575">
        <v>19</v>
      </c>
      <c r="P12" s="575">
        <v>10</v>
      </c>
      <c r="Q12" s="575">
        <v>9</v>
      </c>
      <c r="R12" s="575">
        <v>4</v>
      </c>
      <c r="S12" s="575">
        <v>1</v>
      </c>
      <c r="T12" s="575">
        <v>7</v>
      </c>
      <c r="U12" s="575">
        <v>4</v>
      </c>
      <c r="V12" s="575">
        <v>0</v>
      </c>
      <c r="W12" s="575">
        <v>0</v>
      </c>
      <c r="X12" s="575">
        <v>7</v>
      </c>
      <c r="Y12" s="575">
        <v>4</v>
      </c>
      <c r="Z12" s="575">
        <v>1</v>
      </c>
      <c r="AA12" s="575">
        <v>1</v>
      </c>
      <c r="AB12" s="575">
        <v>0</v>
      </c>
      <c r="AC12" s="575">
        <v>0</v>
      </c>
      <c r="AD12" s="575">
        <v>3</v>
      </c>
      <c r="AE12" s="575">
        <v>3</v>
      </c>
      <c r="AF12" s="575">
        <v>0</v>
      </c>
      <c r="AG12" s="575">
        <v>3</v>
      </c>
      <c r="AH12" s="575">
        <v>0</v>
      </c>
      <c r="AI12" s="575">
        <v>0</v>
      </c>
    </row>
    <row r="13" spans="1:35" x14ac:dyDescent="0.3">
      <c r="A13" s="163" t="str">
        <f t="shared" si="0"/>
        <v>4.00077</v>
      </c>
      <c r="B13" s="575" t="s">
        <v>1518</v>
      </c>
      <c r="C13" s="575" t="s">
        <v>1519</v>
      </c>
      <c r="D13" s="575" t="s">
        <v>1520</v>
      </c>
      <c r="E13" s="575" t="s">
        <v>1176</v>
      </c>
      <c r="F13" s="575" t="s">
        <v>85</v>
      </c>
      <c r="G13" s="575" t="s">
        <v>2</v>
      </c>
      <c r="H13" s="575" t="s">
        <v>1398</v>
      </c>
      <c r="I13" s="575">
        <v>0</v>
      </c>
      <c r="J13" s="575" t="s">
        <v>1086</v>
      </c>
      <c r="K13" s="575" t="s">
        <v>1446</v>
      </c>
      <c r="L13" s="575" t="s">
        <v>33</v>
      </c>
      <c r="M13" s="575" t="s">
        <v>150</v>
      </c>
      <c r="N13" s="575" t="s">
        <v>1</v>
      </c>
      <c r="O13" s="575">
        <v>141</v>
      </c>
      <c r="P13" s="575">
        <v>98</v>
      </c>
      <c r="Q13" s="575">
        <v>43</v>
      </c>
      <c r="R13" s="575">
        <v>22</v>
      </c>
      <c r="S13" s="575">
        <v>17</v>
      </c>
      <c r="T13" s="575">
        <v>31</v>
      </c>
      <c r="U13" s="575">
        <v>15</v>
      </c>
      <c r="V13" s="575">
        <v>21</v>
      </c>
      <c r="W13" s="575">
        <v>14</v>
      </c>
      <c r="X13" s="575">
        <v>27</v>
      </c>
      <c r="Y13" s="575">
        <v>20</v>
      </c>
      <c r="Z13" s="575">
        <v>20</v>
      </c>
      <c r="AA13" s="575">
        <v>16</v>
      </c>
      <c r="AB13" s="575">
        <v>20</v>
      </c>
      <c r="AC13" s="575">
        <v>16</v>
      </c>
      <c r="AD13" s="575">
        <v>5</v>
      </c>
      <c r="AE13" s="575">
        <v>16</v>
      </c>
      <c r="AF13" s="575">
        <v>7</v>
      </c>
      <c r="AG13" s="575">
        <v>7</v>
      </c>
      <c r="AH13" s="575">
        <v>4</v>
      </c>
      <c r="AI13" s="575">
        <v>4</v>
      </c>
    </row>
    <row r="14" spans="1:35" x14ac:dyDescent="0.3">
      <c r="A14" s="163" t="str">
        <f t="shared" si="0"/>
        <v>4.00081</v>
      </c>
      <c r="B14" s="575" t="s">
        <v>1533</v>
      </c>
      <c r="C14" s="575" t="s">
        <v>1534</v>
      </c>
      <c r="D14" s="575" t="s">
        <v>1535</v>
      </c>
      <c r="E14" s="575" t="s">
        <v>62</v>
      </c>
      <c r="F14" s="575" t="s">
        <v>107</v>
      </c>
      <c r="G14" s="575" t="s">
        <v>5</v>
      </c>
      <c r="H14" s="575" t="s">
        <v>1398</v>
      </c>
      <c r="I14" s="575">
        <v>0</v>
      </c>
      <c r="J14" s="575" t="s">
        <v>1086</v>
      </c>
      <c r="K14" s="575" t="s">
        <v>1446</v>
      </c>
      <c r="L14" s="575" t="s">
        <v>33</v>
      </c>
      <c r="M14" s="575" t="s">
        <v>108</v>
      </c>
      <c r="N14" s="575" t="s">
        <v>2</v>
      </c>
      <c r="O14" s="575">
        <v>85</v>
      </c>
      <c r="P14" s="575">
        <v>47</v>
      </c>
      <c r="Q14" s="575">
        <v>38</v>
      </c>
      <c r="R14" s="575">
        <v>28</v>
      </c>
      <c r="S14" s="575">
        <v>16</v>
      </c>
      <c r="T14" s="575">
        <v>9</v>
      </c>
      <c r="U14" s="575">
        <v>7</v>
      </c>
      <c r="V14" s="575">
        <v>13</v>
      </c>
      <c r="W14" s="575">
        <v>4</v>
      </c>
      <c r="X14" s="575">
        <v>25</v>
      </c>
      <c r="Y14" s="575">
        <v>14</v>
      </c>
      <c r="Z14" s="575">
        <v>8</v>
      </c>
      <c r="AA14" s="575">
        <v>5</v>
      </c>
      <c r="AB14" s="575">
        <v>2</v>
      </c>
      <c r="AC14" s="575">
        <v>1</v>
      </c>
      <c r="AD14" s="575">
        <v>12</v>
      </c>
      <c r="AE14" s="575">
        <v>2</v>
      </c>
      <c r="AF14" s="575">
        <v>9</v>
      </c>
      <c r="AG14" s="575">
        <v>11</v>
      </c>
      <c r="AH14" s="575">
        <v>3</v>
      </c>
      <c r="AI14" s="575">
        <v>1</v>
      </c>
    </row>
    <row r="15" spans="1:35" x14ac:dyDescent="0.3">
      <c r="A15" s="163" t="str">
        <f t="shared" si="0"/>
        <v>4.00082</v>
      </c>
      <c r="B15" s="575" t="s">
        <v>1547</v>
      </c>
      <c r="C15" s="575" t="s">
        <v>1548</v>
      </c>
      <c r="D15" s="575" t="s">
        <v>1549</v>
      </c>
      <c r="E15" s="575" t="s">
        <v>62</v>
      </c>
      <c r="F15" s="575" t="s">
        <v>107</v>
      </c>
      <c r="G15" s="575" t="s">
        <v>3</v>
      </c>
      <c r="H15" s="575" t="s">
        <v>1398</v>
      </c>
      <c r="I15" s="575">
        <v>0</v>
      </c>
      <c r="J15" s="575" t="s">
        <v>1086</v>
      </c>
      <c r="K15" s="575" t="s">
        <v>1389</v>
      </c>
      <c r="L15" s="575" t="s">
        <v>33</v>
      </c>
      <c r="M15" s="575" t="s">
        <v>108</v>
      </c>
      <c r="N15" s="575" t="s">
        <v>3</v>
      </c>
      <c r="O15" s="575">
        <v>161</v>
      </c>
      <c r="P15" s="575">
        <v>94</v>
      </c>
      <c r="Q15" s="575">
        <v>67</v>
      </c>
      <c r="R15" s="575">
        <v>41</v>
      </c>
      <c r="S15" s="575">
        <v>24</v>
      </c>
      <c r="T15" s="575">
        <v>42</v>
      </c>
      <c r="U15" s="575">
        <v>30</v>
      </c>
      <c r="V15" s="575">
        <v>17</v>
      </c>
      <c r="W15" s="575">
        <v>12</v>
      </c>
      <c r="X15" s="575">
        <v>32</v>
      </c>
      <c r="Y15" s="575">
        <v>14</v>
      </c>
      <c r="Z15" s="575">
        <v>23</v>
      </c>
      <c r="AA15" s="575">
        <v>11</v>
      </c>
      <c r="AB15" s="575">
        <v>6</v>
      </c>
      <c r="AC15" s="575">
        <v>3</v>
      </c>
      <c r="AD15" s="575">
        <v>17</v>
      </c>
      <c r="AE15" s="575">
        <v>12</v>
      </c>
      <c r="AF15" s="575">
        <v>5</v>
      </c>
      <c r="AG15" s="575">
        <v>18</v>
      </c>
      <c r="AH15" s="575">
        <v>12</v>
      </c>
      <c r="AI15" s="575">
        <v>3</v>
      </c>
    </row>
    <row r="16" spans="1:35" x14ac:dyDescent="0.3">
      <c r="A16" s="163" t="str">
        <f t="shared" si="0"/>
        <v>4.00083</v>
      </c>
      <c r="B16" s="575" t="s">
        <v>1559</v>
      </c>
      <c r="C16" s="575" t="s">
        <v>1560</v>
      </c>
      <c r="D16" s="575" t="s">
        <v>1561</v>
      </c>
      <c r="E16" s="575" t="s">
        <v>62</v>
      </c>
      <c r="F16" s="575" t="s">
        <v>107</v>
      </c>
      <c r="G16" s="575" t="s">
        <v>7</v>
      </c>
      <c r="H16" s="575" t="s">
        <v>1398</v>
      </c>
      <c r="I16" s="575">
        <v>0</v>
      </c>
      <c r="J16" s="575" t="s">
        <v>1086</v>
      </c>
      <c r="K16" s="575" t="s">
        <v>1446</v>
      </c>
      <c r="L16" s="575" t="s">
        <v>33</v>
      </c>
      <c r="M16" s="575" t="s">
        <v>108</v>
      </c>
      <c r="N16" s="575" t="s">
        <v>6</v>
      </c>
      <c r="O16" s="575">
        <v>71</v>
      </c>
      <c r="P16" s="575">
        <v>39</v>
      </c>
      <c r="Q16" s="575">
        <v>32</v>
      </c>
      <c r="R16" s="575">
        <v>22</v>
      </c>
      <c r="S16" s="575">
        <v>11</v>
      </c>
      <c r="T16" s="575">
        <v>24</v>
      </c>
      <c r="U16" s="575">
        <v>13</v>
      </c>
      <c r="V16" s="575">
        <v>3</v>
      </c>
      <c r="W16" s="575">
        <v>3</v>
      </c>
      <c r="X16" s="575">
        <v>11</v>
      </c>
      <c r="Y16" s="575">
        <v>7</v>
      </c>
      <c r="Z16" s="575">
        <v>9</v>
      </c>
      <c r="AA16" s="575">
        <v>4</v>
      </c>
      <c r="AB16" s="575">
        <v>2</v>
      </c>
      <c r="AC16" s="575">
        <v>1</v>
      </c>
      <c r="AD16" s="575">
        <v>11</v>
      </c>
      <c r="AE16" s="575">
        <v>11</v>
      </c>
      <c r="AF16" s="575">
        <v>0</v>
      </c>
      <c r="AG16" s="575">
        <v>4</v>
      </c>
      <c r="AH16" s="575">
        <v>5</v>
      </c>
      <c r="AI16" s="575">
        <v>1</v>
      </c>
    </row>
    <row r="17" spans="1:35" x14ac:dyDescent="0.3">
      <c r="A17" s="163" t="str">
        <f t="shared" si="0"/>
        <v>4.00084</v>
      </c>
      <c r="B17" s="575" t="s">
        <v>248</v>
      </c>
      <c r="C17" s="575" t="s">
        <v>1572</v>
      </c>
      <c r="D17" s="575" t="s">
        <v>1573</v>
      </c>
      <c r="E17" s="575" t="s">
        <v>62</v>
      </c>
      <c r="F17" s="575" t="s">
        <v>107</v>
      </c>
      <c r="G17" s="575" t="s">
        <v>9</v>
      </c>
      <c r="H17" s="575" t="s">
        <v>1398</v>
      </c>
      <c r="I17" s="575">
        <v>0</v>
      </c>
      <c r="J17" s="575" t="s">
        <v>1086</v>
      </c>
      <c r="K17" s="575" t="s">
        <v>1446</v>
      </c>
      <c r="L17" s="575" t="s">
        <v>33</v>
      </c>
      <c r="M17" s="575" t="s">
        <v>108</v>
      </c>
      <c r="N17" s="575" t="s">
        <v>7</v>
      </c>
      <c r="O17" s="575">
        <v>52</v>
      </c>
      <c r="P17" s="575">
        <v>35</v>
      </c>
      <c r="Q17" s="575">
        <v>17</v>
      </c>
      <c r="R17" s="575">
        <v>8</v>
      </c>
      <c r="S17" s="575">
        <v>6</v>
      </c>
      <c r="T17" s="575">
        <v>11</v>
      </c>
      <c r="U17" s="575">
        <v>6</v>
      </c>
      <c r="V17" s="575">
        <v>13</v>
      </c>
      <c r="W17" s="575">
        <v>7</v>
      </c>
      <c r="X17" s="575">
        <v>9</v>
      </c>
      <c r="Y17" s="575">
        <v>6</v>
      </c>
      <c r="Z17" s="575">
        <v>10</v>
      </c>
      <c r="AA17" s="575">
        <v>9</v>
      </c>
      <c r="AB17" s="575">
        <v>1</v>
      </c>
      <c r="AC17" s="575">
        <v>1</v>
      </c>
      <c r="AD17" s="575">
        <v>2</v>
      </c>
      <c r="AE17" s="575">
        <v>5</v>
      </c>
      <c r="AF17" s="575">
        <v>6</v>
      </c>
      <c r="AG17" s="575">
        <v>3</v>
      </c>
      <c r="AH17" s="575">
        <v>1</v>
      </c>
      <c r="AI17" s="575">
        <v>0</v>
      </c>
    </row>
    <row r="18" spans="1:35" x14ac:dyDescent="0.3">
      <c r="A18" s="163" t="str">
        <f t="shared" si="0"/>
        <v>4.00085</v>
      </c>
      <c r="B18" s="575" t="s">
        <v>1555</v>
      </c>
      <c r="C18" s="575" t="s">
        <v>1583</v>
      </c>
      <c r="D18" s="575" t="s">
        <v>1584</v>
      </c>
      <c r="E18" s="575" t="s">
        <v>1176</v>
      </c>
      <c r="F18" s="575" t="s">
        <v>85</v>
      </c>
      <c r="G18" s="575" t="s">
        <v>3</v>
      </c>
      <c r="H18" s="575" t="s">
        <v>1398</v>
      </c>
      <c r="I18" s="575">
        <v>0</v>
      </c>
      <c r="J18" s="575" t="s">
        <v>1086</v>
      </c>
      <c r="K18" s="575" t="s">
        <v>1389</v>
      </c>
      <c r="L18" s="575" t="s">
        <v>33</v>
      </c>
      <c r="M18" s="575" t="s">
        <v>148</v>
      </c>
      <c r="N18" s="575" t="s">
        <v>1</v>
      </c>
      <c r="O18" s="575">
        <v>92</v>
      </c>
      <c r="P18" s="575">
        <v>60</v>
      </c>
      <c r="Q18" s="575">
        <v>32</v>
      </c>
      <c r="R18" s="575">
        <v>18</v>
      </c>
      <c r="S18" s="575">
        <v>13</v>
      </c>
      <c r="T18" s="575">
        <v>18</v>
      </c>
      <c r="U18" s="575">
        <v>12</v>
      </c>
      <c r="V18" s="575">
        <v>1</v>
      </c>
      <c r="W18" s="575">
        <v>1</v>
      </c>
      <c r="X18" s="575">
        <v>19</v>
      </c>
      <c r="Y18" s="575">
        <v>12</v>
      </c>
      <c r="Z18" s="575">
        <v>29</v>
      </c>
      <c r="AA18" s="575">
        <v>17</v>
      </c>
      <c r="AB18" s="575">
        <v>7</v>
      </c>
      <c r="AC18" s="575">
        <v>5</v>
      </c>
      <c r="AD18" s="575">
        <v>5</v>
      </c>
      <c r="AE18" s="575">
        <v>6</v>
      </c>
      <c r="AF18" s="575">
        <v>0</v>
      </c>
      <c r="AG18" s="575">
        <v>7</v>
      </c>
      <c r="AH18" s="575">
        <v>12</v>
      </c>
      <c r="AI18" s="575">
        <v>2</v>
      </c>
    </row>
    <row r="19" spans="1:35" x14ac:dyDescent="0.3">
      <c r="A19" s="163" t="str">
        <f t="shared" si="0"/>
        <v>4.00091</v>
      </c>
      <c r="B19" s="575" t="s">
        <v>1597</v>
      </c>
      <c r="C19" s="575" t="s">
        <v>1598</v>
      </c>
      <c r="D19" s="575" t="s">
        <v>1599</v>
      </c>
      <c r="E19" s="575" t="s">
        <v>3</v>
      </c>
      <c r="F19" s="575" t="s">
        <v>42</v>
      </c>
      <c r="G19" s="575" t="s">
        <v>1</v>
      </c>
      <c r="H19" s="575" t="s">
        <v>1398</v>
      </c>
      <c r="I19" s="575">
        <v>0</v>
      </c>
      <c r="J19" s="575" t="s">
        <v>1086</v>
      </c>
      <c r="K19" s="575" t="s">
        <v>1389</v>
      </c>
      <c r="L19" s="575" t="s">
        <v>35</v>
      </c>
      <c r="M19" s="575" t="s">
        <v>1</v>
      </c>
      <c r="N19" s="575" t="s">
        <v>1</v>
      </c>
      <c r="O19" s="575">
        <v>25</v>
      </c>
      <c r="P19" s="575">
        <v>14</v>
      </c>
      <c r="Q19" s="575">
        <v>11</v>
      </c>
      <c r="R19" s="575">
        <v>0</v>
      </c>
      <c r="S19" s="575">
        <v>0</v>
      </c>
      <c r="T19" s="575">
        <v>0</v>
      </c>
      <c r="U19" s="575">
        <v>0</v>
      </c>
      <c r="V19" s="575">
        <v>0</v>
      </c>
      <c r="W19" s="575">
        <v>0</v>
      </c>
      <c r="X19" s="575">
        <v>5</v>
      </c>
      <c r="Y19" s="575">
        <v>4</v>
      </c>
      <c r="Z19" s="575">
        <v>15</v>
      </c>
      <c r="AA19" s="575">
        <v>7</v>
      </c>
      <c r="AB19" s="575">
        <v>5</v>
      </c>
      <c r="AC19" s="575">
        <v>3</v>
      </c>
      <c r="AD19" s="575">
        <v>0</v>
      </c>
      <c r="AE19" s="575">
        <v>0</v>
      </c>
      <c r="AF19" s="575">
        <v>0</v>
      </c>
      <c r="AG19" s="575">
        <v>1</v>
      </c>
      <c r="AH19" s="575">
        <v>8</v>
      </c>
      <c r="AI19" s="575">
        <v>2</v>
      </c>
    </row>
    <row r="20" spans="1:35" x14ac:dyDescent="0.3">
      <c r="A20" s="163" t="str">
        <f t="shared" si="0"/>
        <v>4.00102</v>
      </c>
      <c r="B20" s="575" t="s">
        <v>1608</v>
      </c>
      <c r="C20" s="575" t="s">
        <v>1609</v>
      </c>
      <c r="D20" s="575" t="s">
        <v>1610</v>
      </c>
      <c r="E20" s="575" t="s">
        <v>4</v>
      </c>
      <c r="F20" s="575" t="s">
        <v>41</v>
      </c>
      <c r="G20" s="575" t="s">
        <v>3</v>
      </c>
      <c r="H20" s="575" t="s">
        <v>1398</v>
      </c>
      <c r="I20" s="575">
        <v>0</v>
      </c>
      <c r="J20" s="575" t="s">
        <v>1086</v>
      </c>
      <c r="K20" s="575" t="s">
        <v>1446</v>
      </c>
      <c r="L20" s="575" t="s">
        <v>35</v>
      </c>
      <c r="M20" s="575" t="s">
        <v>2</v>
      </c>
      <c r="N20" s="575" t="s">
        <v>5</v>
      </c>
      <c r="O20" s="575">
        <v>228</v>
      </c>
      <c r="P20" s="575">
        <v>119</v>
      </c>
      <c r="Q20" s="575">
        <v>109</v>
      </c>
      <c r="R20" s="575">
        <v>96</v>
      </c>
      <c r="S20" s="575">
        <v>45</v>
      </c>
      <c r="T20" s="575">
        <v>76</v>
      </c>
      <c r="U20" s="575">
        <v>44</v>
      </c>
      <c r="V20" s="575">
        <v>18</v>
      </c>
      <c r="W20" s="575">
        <v>10</v>
      </c>
      <c r="X20" s="575">
        <v>28</v>
      </c>
      <c r="Y20" s="575">
        <v>13</v>
      </c>
      <c r="Z20" s="575">
        <v>10</v>
      </c>
      <c r="AA20" s="575">
        <v>7</v>
      </c>
      <c r="AB20" s="575">
        <v>0</v>
      </c>
      <c r="AC20" s="575">
        <v>0</v>
      </c>
      <c r="AD20" s="575">
        <v>51</v>
      </c>
      <c r="AE20" s="575">
        <v>32</v>
      </c>
      <c r="AF20" s="575">
        <v>8</v>
      </c>
      <c r="AG20" s="575">
        <v>15</v>
      </c>
      <c r="AH20" s="575">
        <v>3</v>
      </c>
      <c r="AI20" s="575">
        <v>0</v>
      </c>
    </row>
    <row r="21" spans="1:35" x14ac:dyDescent="0.3">
      <c r="A21" s="163" t="str">
        <f t="shared" si="0"/>
        <v>4.00105</v>
      </c>
      <c r="B21" s="575" t="s">
        <v>1621</v>
      </c>
      <c r="C21" s="575" t="s">
        <v>1622</v>
      </c>
      <c r="D21" s="575" t="s">
        <v>1623</v>
      </c>
      <c r="E21" s="575" t="s">
        <v>3</v>
      </c>
      <c r="F21" s="575" t="s">
        <v>42</v>
      </c>
      <c r="G21" s="575" t="s">
        <v>10</v>
      </c>
      <c r="H21" s="575" t="s">
        <v>1398</v>
      </c>
      <c r="I21" s="575">
        <v>0</v>
      </c>
      <c r="J21" s="575" t="s">
        <v>1086</v>
      </c>
      <c r="K21" s="575" t="s">
        <v>1446</v>
      </c>
      <c r="L21" s="575" t="s">
        <v>35</v>
      </c>
      <c r="M21" s="575" t="s">
        <v>4</v>
      </c>
      <c r="N21" s="575" t="s">
        <v>1</v>
      </c>
      <c r="O21" s="575">
        <v>143</v>
      </c>
      <c r="P21" s="575">
        <v>83</v>
      </c>
      <c r="Q21" s="575">
        <v>60</v>
      </c>
      <c r="R21" s="575">
        <v>29</v>
      </c>
      <c r="S21" s="575">
        <v>17</v>
      </c>
      <c r="T21" s="575">
        <v>24</v>
      </c>
      <c r="U21" s="575">
        <v>13</v>
      </c>
      <c r="V21" s="575">
        <v>44</v>
      </c>
      <c r="W21" s="575">
        <v>22</v>
      </c>
      <c r="X21" s="575">
        <v>17</v>
      </c>
      <c r="Y21" s="575">
        <v>13</v>
      </c>
      <c r="Z21" s="575">
        <v>17</v>
      </c>
      <c r="AA21" s="575">
        <v>9</v>
      </c>
      <c r="AB21" s="575">
        <v>12</v>
      </c>
      <c r="AC21" s="575">
        <v>9</v>
      </c>
      <c r="AD21" s="575">
        <v>12</v>
      </c>
      <c r="AE21" s="575">
        <v>11</v>
      </c>
      <c r="AF21" s="575">
        <v>22</v>
      </c>
      <c r="AG21" s="575">
        <v>4</v>
      </c>
      <c r="AH21" s="575">
        <v>8</v>
      </c>
      <c r="AI21" s="575">
        <v>3</v>
      </c>
    </row>
    <row r="22" spans="1:35" x14ac:dyDescent="0.3">
      <c r="A22" s="163" t="str">
        <f t="shared" si="0"/>
        <v>4.00110</v>
      </c>
      <c r="B22" s="575" t="s">
        <v>1636</v>
      </c>
      <c r="C22" s="575" t="s">
        <v>1637</v>
      </c>
      <c r="D22" s="575" t="s">
        <v>1638</v>
      </c>
      <c r="E22" s="575" t="s">
        <v>3</v>
      </c>
      <c r="F22" s="575" t="s">
        <v>42</v>
      </c>
      <c r="G22" s="575" t="s">
        <v>10</v>
      </c>
      <c r="H22" s="575" t="s">
        <v>1398</v>
      </c>
      <c r="I22" s="575">
        <v>0</v>
      </c>
      <c r="J22" s="575" t="s">
        <v>1086</v>
      </c>
      <c r="K22" s="575" t="s">
        <v>1389</v>
      </c>
      <c r="L22" s="575" t="s">
        <v>35</v>
      </c>
      <c r="M22" s="575" t="s">
        <v>10</v>
      </c>
      <c r="N22" s="575" t="s">
        <v>1</v>
      </c>
      <c r="O22" s="575">
        <v>418</v>
      </c>
      <c r="P22" s="575">
        <v>214</v>
      </c>
      <c r="Q22" s="575">
        <v>204</v>
      </c>
      <c r="R22" s="575">
        <v>169</v>
      </c>
      <c r="S22" s="575">
        <v>87</v>
      </c>
      <c r="T22" s="575">
        <v>86</v>
      </c>
      <c r="U22" s="575">
        <v>45</v>
      </c>
      <c r="V22" s="575">
        <v>49</v>
      </c>
      <c r="W22" s="575">
        <v>27</v>
      </c>
      <c r="X22" s="575">
        <v>78</v>
      </c>
      <c r="Y22" s="575">
        <v>36</v>
      </c>
      <c r="Z22" s="575">
        <v>33</v>
      </c>
      <c r="AA22" s="575">
        <v>17</v>
      </c>
      <c r="AB22" s="575">
        <v>3</v>
      </c>
      <c r="AC22" s="575">
        <v>2</v>
      </c>
      <c r="AD22" s="575">
        <v>82</v>
      </c>
      <c r="AE22" s="575">
        <v>41</v>
      </c>
      <c r="AF22" s="575">
        <v>22</v>
      </c>
      <c r="AG22" s="575">
        <v>42</v>
      </c>
      <c r="AH22" s="575">
        <v>16</v>
      </c>
      <c r="AI22" s="575">
        <v>1</v>
      </c>
    </row>
    <row r="23" spans="1:35" x14ac:dyDescent="0.3">
      <c r="A23" s="163" t="str">
        <f t="shared" si="0"/>
        <v>4.00112</v>
      </c>
      <c r="B23" s="575" t="s">
        <v>1646</v>
      </c>
      <c r="C23" s="575" t="s">
        <v>1647</v>
      </c>
      <c r="D23" s="575" t="s">
        <v>1648</v>
      </c>
      <c r="E23" s="575" t="s">
        <v>45</v>
      </c>
      <c r="F23" s="575" t="s">
        <v>61</v>
      </c>
      <c r="G23" s="575" t="s">
        <v>3</v>
      </c>
      <c r="H23" s="575" t="s">
        <v>1398</v>
      </c>
      <c r="I23" s="575">
        <v>0</v>
      </c>
      <c r="J23" s="575" t="s">
        <v>1086</v>
      </c>
      <c r="K23" s="575" t="s">
        <v>1389</v>
      </c>
      <c r="L23" s="575" t="s">
        <v>35</v>
      </c>
      <c r="M23" s="575" t="s">
        <v>11</v>
      </c>
      <c r="N23" s="575" t="s">
        <v>1</v>
      </c>
      <c r="O23" s="575">
        <v>61</v>
      </c>
      <c r="P23" s="575">
        <v>35</v>
      </c>
      <c r="Q23" s="575">
        <v>26</v>
      </c>
      <c r="R23" s="575">
        <v>0</v>
      </c>
      <c r="S23" s="575">
        <v>0</v>
      </c>
      <c r="T23" s="575">
        <v>1</v>
      </c>
      <c r="U23" s="575">
        <v>1</v>
      </c>
      <c r="V23" s="575">
        <v>1</v>
      </c>
      <c r="W23" s="575">
        <v>0</v>
      </c>
      <c r="X23" s="575">
        <v>24</v>
      </c>
      <c r="Y23" s="575">
        <v>13</v>
      </c>
      <c r="Z23" s="575">
        <v>20</v>
      </c>
      <c r="AA23" s="575">
        <v>9</v>
      </c>
      <c r="AB23" s="575">
        <v>15</v>
      </c>
      <c r="AC23" s="575">
        <v>12</v>
      </c>
      <c r="AD23" s="575">
        <v>0</v>
      </c>
      <c r="AE23" s="575">
        <v>0</v>
      </c>
      <c r="AF23" s="575">
        <v>1</v>
      </c>
      <c r="AG23" s="575">
        <v>11</v>
      </c>
      <c r="AH23" s="575">
        <v>11</v>
      </c>
      <c r="AI23" s="575">
        <v>3</v>
      </c>
    </row>
    <row r="24" spans="1:35" x14ac:dyDescent="0.3">
      <c r="A24" s="163" t="str">
        <f t="shared" si="0"/>
        <v>4.00114</v>
      </c>
      <c r="B24" s="575" t="s">
        <v>1657</v>
      </c>
      <c r="C24" s="575" t="s">
        <v>354</v>
      </c>
      <c r="D24" s="575" t="s">
        <v>1658</v>
      </c>
      <c r="E24" s="575" t="s">
        <v>45</v>
      </c>
      <c r="F24" s="575" t="s">
        <v>61</v>
      </c>
      <c r="G24" s="575" t="s">
        <v>2</v>
      </c>
      <c r="H24" s="575" t="s">
        <v>1398</v>
      </c>
      <c r="I24" s="575">
        <v>0</v>
      </c>
      <c r="J24" s="575" t="s">
        <v>237</v>
      </c>
      <c r="K24" s="575" t="s">
        <v>1389</v>
      </c>
      <c r="L24" s="575" t="s">
        <v>35</v>
      </c>
      <c r="M24" s="575" t="s">
        <v>11</v>
      </c>
      <c r="N24" s="575" t="s">
        <v>2</v>
      </c>
      <c r="O24" s="575">
        <v>35</v>
      </c>
      <c r="P24" s="575">
        <v>17</v>
      </c>
      <c r="Q24" s="575">
        <v>18</v>
      </c>
      <c r="R24" s="575">
        <v>15</v>
      </c>
      <c r="S24" s="575">
        <v>6</v>
      </c>
      <c r="T24" s="575">
        <v>1</v>
      </c>
      <c r="U24" s="575">
        <v>1</v>
      </c>
      <c r="V24" s="575">
        <v>7</v>
      </c>
      <c r="W24" s="575">
        <v>2</v>
      </c>
      <c r="X24" s="575">
        <v>11</v>
      </c>
      <c r="Y24" s="575">
        <v>7</v>
      </c>
      <c r="Z24" s="575">
        <v>1</v>
      </c>
      <c r="AA24" s="575">
        <v>1</v>
      </c>
      <c r="AB24" s="575">
        <v>0</v>
      </c>
      <c r="AC24" s="575">
        <v>0</v>
      </c>
      <c r="AD24" s="575">
        <v>9</v>
      </c>
      <c r="AE24" s="575">
        <v>0</v>
      </c>
      <c r="AF24" s="575">
        <v>5</v>
      </c>
      <c r="AG24" s="575">
        <v>4</v>
      </c>
      <c r="AH24" s="575">
        <v>0</v>
      </c>
      <c r="AI24" s="575">
        <v>0</v>
      </c>
    </row>
    <row r="25" spans="1:35" x14ac:dyDescent="0.3">
      <c r="A25" s="163" t="str">
        <f t="shared" si="0"/>
        <v>4.00115</v>
      </c>
      <c r="B25" s="575" t="s">
        <v>1665</v>
      </c>
      <c r="C25" s="575" t="s">
        <v>1666</v>
      </c>
      <c r="D25" s="575" t="s">
        <v>1667</v>
      </c>
      <c r="E25" s="575" t="s">
        <v>45</v>
      </c>
      <c r="F25" s="575" t="s">
        <v>61</v>
      </c>
      <c r="G25" s="575" t="s">
        <v>4</v>
      </c>
      <c r="H25" s="575" t="s">
        <v>1398</v>
      </c>
      <c r="I25" s="575">
        <v>0</v>
      </c>
      <c r="J25" s="575" t="s">
        <v>1086</v>
      </c>
      <c r="K25" s="575" t="s">
        <v>1446</v>
      </c>
      <c r="L25" s="575" t="s">
        <v>35</v>
      </c>
      <c r="M25" s="575" t="s">
        <v>11</v>
      </c>
      <c r="N25" s="575" t="s">
        <v>4</v>
      </c>
      <c r="O25" s="575">
        <v>399</v>
      </c>
      <c r="P25" s="575">
        <v>239</v>
      </c>
      <c r="Q25" s="575">
        <v>160</v>
      </c>
      <c r="R25" s="575">
        <v>161</v>
      </c>
      <c r="S25" s="575">
        <v>88</v>
      </c>
      <c r="T25" s="575">
        <v>84</v>
      </c>
      <c r="U25" s="575">
        <v>46</v>
      </c>
      <c r="V25" s="575">
        <v>47</v>
      </c>
      <c r="W25" s="575">
        <v>32</v>
      </c>
      <c r="X25" s="575">
        <v>77</v>
      </c>
      <c r="Y25" s="575">
        <v>55</v>
      </c>
      <c r="Z25" s="575">
        <v>20</v>
      </c>
      <c r="AA25" s="575">
        <v>12</v>
      </c>
      <c r="AB25" s="575">
        <v>10</v>
      </c>
      <c r="AC25" s="575">
        <v>6</v>
      </c>
      <c r="AD25" s="575">
        <v>73</v>
      </c>
      <c r="AE25" s="575">
        <v>38</v>
      </c>
      <c r="AF25" s="575">
        <v>15</v>
      </c>
      <c r="AG25" s="575">
        <v>22</v>
      </c>
      <c r="AH25" s="575">
        <v>8</v>
      </c>
      <c r="AI25" s="575">
        <v>4</v>
      </c>
    </row>
    <row r="26" spans="1:35" x14ac:dyDescent="0.3">
      <c r="A26" s="163" t="str">
        <f t="shared" si="0"/>
        <v>4.00116</v>
      </c>
      <c r="B26" s="575" t="s">
        <v>1677</v>
      </c>
      <c r="C26" s="575" t="s">
        <v>1678</v>
      </c>
      <c r="D26" s="575" t="s">
        <v>1679</v>
      </c>
      <c r="E26" s="575" t="s">
        <v>45</v>
      </c>
      <c r="F26" s="575" t="s">
        <v>61</v>
      </c>
      <c r="G26" s="575" t="s">
        <v>1</v>
      </c>
      <c r="H26" s="575" t="s">
        <v>1398</v>
      </c>
      <c r="I26" s="575">
        <v>0</v>
      </c>
      <c r="J26" s="575" t="s">
        <v>1086</v>
      </c>
      <c r="K26" s="575" t="s">
        <v>1446</v>
      </c>
      <c r="L26" s="575" t="s">
        <v>35</v>
      </c>
      <c r="M26" s="575" t="s">
        <v>11</v>
      </c>
      <c r="N26" s="575" t="s">
        <v>5</v>
      </c>
      <c r="O26" s="575">
        <v>249</v>
      </c>
      <c r="P26" s="575">
        <v>143</v>
      </c>
      <c r="Q26" s="575">
        <v>106</v>
      </c>
      <c r="R26" s="575">
        <v>82</v>
      </c>
      <c r="S26" s="575">
        <v>46</v>
      </c>
      <c r="T26" s="575">
        <v>68</v>
      </c>
      <c r="U26" s="575">
        <v>37</v>
      </c>
      <c r="V26" s="575">
        <v>26</v>
      </c>
      <c r="W26" s="575">
        <v>16</v>
      </c>
      <c r="X26" s="575">
        <v>38</v>
      </c>
      <c r="Y26" s="575">
        <v>20</v>
      </c>
      <c r="Z26" s="575">
        <v>16</v>
      </c>
      <c r="AA26" s="575">
        <v>11</v>
      </c>
      <c r="AB26" s="575">
        <v>19</v>
      </c>
      <c r="AC26" s="575">
        <v>13</v>
      </c>
      <c r="AD26" s="575">
        <v>36</v>
      </c>
      <c r="AE26" s="575">
        <v>31</v>
      </c>
      <c r="AF26" s="575">
        <v>10</v>
      </c>
      <c r="AG26" s="575">
        <v>18</v>
      </c>
      <c r="AH26" s="575">
        <v>5</v>
      </c>
      <c r="AI26" s="575">
        <v>6</v>
      </c>
    </row>
    <row r="27" spans="1:35" x14ac:dyDescent="0.3">
      <c r="A27" s="163" t="str">
        <f t="shared" si="0"/>
        <v>4.00117</v>
      </c>
      <c r="B27" s="575" t="s">
        <v>1690</v>
      </c>
      <c r="C27" s="575" t="s">
        <v>1691</v>
      </c>
      <c r="D27" s="575" t="s">
        <v>1692</v>
      </c>
      <c r="E27" s="575" t="s">
        <v>45</v>
      </c>
      <c r="F27" s="575" t="s">
        <v>61</v>
      </c>
      <c r="G27" s="575" t="s">
        <v>5</v>
      </c>
      <c r="H27" s="575" t="s">
        <v>1398</v>
      </c>
      <c r="I27" s="575">
        <v>0</v>
      </c>
      <c r="J27" s="575" t="s">
        <v>1086</v>
      </c>
      <c r="K27" s="575" t="s">
        <v>1446</v>
      </c>
      <c r="L27" s="575" t="s">
        <v>35</v>
      </c>
      <c r="M27" s="575" t="s">
        <v>11</v>
      </c>
      <c r="N27" s="575" t="s">
        <v>6</v>
      </c>
      <c r="O27" s="575">
        <v>327</v>
      </c>
      <c r="P27" s="575">
        <v>215</v>
      </c>
      <c r="Q27" s="575">
        <v>112</v>
      </c>
      <c r="R27" s="575">
        <v>138</v>
      </c>
      <c r="S27" s="575">
        <v>98</v>
      </c>
      <c r="T27" s="575">
        <v>43</v>
      </c>
      <c r="U27" s="575">
        <v>20</v>
      </c>
      <c r="V27" s="575">
        <v>37</v>
      </c>
      <c r="W27" s="575">
        <v>28</v>
      </c>
      <c r="X27" s="575">
        <v>71</v>
      </c>
      <c r="Y27" s="575">
        <v>49</v>
      </c>
      <c r="Z27" s="575">
        <v>23</v>
      </c>
      <c r="AA27" s="575">
        <v>13</v>
      </c>
      <c r="AB27" s="575">
        <v>15</v>
      </c>
      <c r="AC27" s="575">
        <v>7</v>
      </c>
      <c r="AD27" s="575">
        <v>40</v>
      </c>
      <c r="AE27" s="575">
        <v>23</v>
      </c>
      <c r="AF27" s="575">
        <v>9</v>
      </c>
      <c r="AG27" s="575">
        <v>22</v>
      </c>
      <c r="AH27" s="575">
        <v>10</v>
      </c>
      <c r="AI27" s="575">
        <v>8</v>
      </c>
    </row>
    <row r="28" spans="1:35" x14ac:dyDescent="0.3">
      <c r="A28" s="163" t="str">
        <f t="shared" si="0"/>
        <v>4.00118</v>
      </c>
      <c r="B28" s="575" t="s">
        <v>1701</v>
      </c>
      <c r="C28" s="575" t="s">
        <v>1702</v>
      </c>
      <c r="D28" s="575" t="s">
        <v>1703</v>
      </c>
      <c r="E28" s="575" t="s">
        <v>45</v>
      </c>
      <c r="F28" s="575" t="s">
        <v>61</v>
      </c>
      <c r="G28" s="575" t="s">
        <v>6</v>
      </c>
      <c r="H28" s="575" t="s">
        <v>1398</v>
      </c>
      <c r="I28" s="575">
        <v>0</v>
      </c>
      <c r="J28" s="575" t="s">
        <v>1086</v>
      </c>
      <c r="K28" s="575" t="s">
        <v>1389</v>
      </c>
      <c r="L28" s="575" t="s">
        <v>35</v>
      </c>
      <c r="M28" s="575" t="s">
        <v>11</v>
      </c>
      <c r="N28" s="575" t="s">
        <v>7</v>
      </c>
      <c r="O28" s="575">
        <v>192</v>
      </c>
      <c r="P28" s="575">
        <v>98</v>
      </c>
      <c r="Q28" s="575">
        <v>94</v>
      </c>
      <c r="R28" s="575">
        <v>78</v>
      </c>
      <c r="S28" s="575">
        <v>39</v>
      </c>
      <c r="T28" s="575">
        <v>48</v>
      </c>
      <c r="U28" s="575">
        <v>21</v>
      </c>
      <c r="V28" s="575">
        <v>14</v>
      </c>
      <c r="W28" s="575">
        <v>8</v>
      </c>
      <c r="X28" s="575">
        <v>38</v>
      </c>
      <c r="Y28" s="575">
        <v>20</v>
      </c>
      <c r="Z28" s="575">
        <v>12</v>
      </c>
      <c r="AA28" s="575">
        <v>8</v>
      </c>
      <c r="AB28" s="575">
        <v>2</v>
      </c>
      <c r="AC28" s="575">
        <v>2</v>
      </c>
      <c r="AD28" s="575">
        <v>39</v>
      </c>
      <c r="AE28" s="575">
        <v>27</v>
      </c>
      <c r="AF28" s="575">
        <v>6</v>
      </c>
      <c r="AG28" s="575">
        <v>18</v>
      </c>
      <c r="AH28" s="575">
        <v>4</v>
      </c>
      <c r="AI28" s="575">
        <v>0</v>
      </c>
    </row>
    <row r="29" spans="1:35" x14ac:dyDescent="0.3">
      <c r="A29" s="163" t="str">
        <f t="shared" si="0"/>
        <v>4.00119</v>
      </c>
      <c r="B29" s="575" t="s">
        <v>1714</v>
      </c>
      <c r="C29" s="575" t="s">
        <v>1715</v>
      </c>
      <c r="D29" s="575" t="s">
        <v>1716</v>
      </c>
      <c r="E29" s="575" t="s">
        <v>45</v>
      </c>
      <c r="F29" s="575" t="s">
        <v>61</v>
      </c>
      <c r="G29" s="575" t="s">
        <v>9</v>
      </c>
      <c r="H29" s="575" t="s">
        <v>1398</v>
      </c>
      <c r="I29" s="575">
        <v>0</v>
      </c>
      <c r="J29" s="575" t="s">
        <v>1086</v>
      </c>
      <c r="K29" s="575" t="s">
        <v>1446</v>
      </c>
      <c r="L29" s="575" t="s">
        <v>35</v>
      </c>
      <c r="M29" s="575" t="s">
        <v>11</v>
      </c>
      <c r="N29" s="575" t="s">
        <v>15</v>
      </c>
      <c r="O29" s="575">
        <v>204</v>
      </c>
      <c r="P29" s="575">
        <v>135</v>
      </c>
      <c r="Q29" s="575">
        <v>69</v>
      </c>
      <c r="R29" s="575">
        <v>76</v>
      </c>
      <c r="S29" s="575">
        <v>49</v>
      </c>
      <c r="T29" s="575">
        <v>44</v>
      </c>
      <c r="U29" s="575">
        <v>34</v>
      </c>
      <c r="V29" s="575">
        <v>35</v>
      </c>
      <c r="W29" s="575">
        <v>20</v>
      </c>
      <c r="X29" s="575">
        <v>15</v>
      </c>
      <c r="Y29" s="575">
        <v>10</v>
      </c>
      <c r="Z29" s="575">
        <v>33</v>
      </c>
      <c r="AA29" s="575">
        <v>22</v>
      </c>
      <c r="AB29" s="575">
        <v>1</v>
      </c>
      <c r="AC29" s="575">
        <v>0</v>
      </c>
      <c r="AD29" s="575">
        <v>27</v>
      </c>
      <c r="AE29" s="575">
        <v>10</v>
      </c>
      <c r="AF29" s="575">
        <v>15</v>
      </c>
      <c r="AG29" s="575">
        <v>5</v>
      </c>
      <c r="AH29" s="575">
        <v>11</v>
      </c>
      <c r="AI29" s="575">
        <v>1</v>
      </c>
    </row>
    <row r="30" spans="1:35" x14ac:dyDescent="0.3">
      <c r="A30" s="163" t="str">
        <f t="shared" si="0"/>
        <v>4.00121</v>
      </c>
      <c r="B30" s="575" t="s">
        <v>1727</v>
      </c>
      <c r="C30" s="575" t="s">
        <v>1728</v>
      </c>
      <c r="D30" s="575" t="s">
        <v>1729</v>
      </c>
      <c r="E30" s="575" t="s">
        <v>4</v>
      </c>
      <c r="F30" s="575" t="s">
        <v>41</v>
      </c>
      <c r="G30" s="575" t="s">
        <v>4</v>
      </c>
      <c r="H30" s="575" t="s">
        <v>1398</v>
      </c>
      <c r="I30" s="575">
        <v>0</v>
      </c>
      <c r="J30" s="575" t="s">
        <v>1086</v>
      </c>
      <c r="K30" s="575" t="s">
        <v>1446</v>
      </c>
      <c r="L30" s="575" t="s">
        <v>35</v>
      </c>
      <c r="M30" s="575" t="s">
        <v>14</v>
      </c>
      <c r="N30" s="575" t="s">
        <v>1</v>
      </c>
      <c r="O30" s="575">
        <v>330</v>
      </c>
      <c r="P30" s="575">
        <v>185</v>
      </c>
      <c r="Q30" s="575">
        <v>145</v>
      </c>
      <c r="R30" s="575">
        <v>89</v>
      </c>
      <c r="S30" s="575">
        <v>49</v>
      </c>
      <c r="T30" s="575">
        <v>71</v>
      </c>
      <c r="U30" s="575">
        <v>42</v>
      </c>
      <c r="V30" s="575">
        <v>50</v>
      </c>
      <c r="W30" s="575">
        <v>31</v>
      </c>
      <c r="X30" s="575">
        <v>61</v>
      </c>
      <c r="Y30" s="575">
        <v>23</v>
      </c>
      <c r="Z30" s="575">
        <v>38</v>
      </c>
      <c r="AA30" s="575">
        <v>26</v>
      </c>
      <c r="AB30" s="575">
        <v>21</v>
      </c>
      <c r="AC30" s="575">
        <v>14</v>
      </c>
      <c r="AD30" s="575">
        <v>40</v>
      </c>
      <c r="AE30" s="575">
        <v>29</v>
      </c>
      <c r="AF30" s="575">
        <v>19</v>
      </c>
      <c r="AG30" s="575">
        <v>38</v>
      </c>
      <c r="AH30" s="575">
        <v>12</v>
      </c>
      <c r="AI30" s="575">
        <v>7</v>
      </c>
    </row>
    <row r="31" spans="1:35" x14ac:dyDescent="0.3">
      <c r="A31" s="163" t="str">
        <f t="shared" si="0"/>
        <v>4.00122</v>
      </c>
      <c r="B31" s="575" t="s">
        <v>1737</v>
      </c>
      <c r="C31" s="575" t="s">
        <v>1738</v>
      </c>
      <c r="D31" s="575" t="s">
        <v>1739</v>
      </c>
      <c r="E31" s="575" t="s">
        <v>108</v>
      </c>
      <c r="F31" s="575" t="s">
        <v>1033</v>
      </c>
      <c r="G31" s="575" t="s">
        <v>1</v>
      </c>
      <c r="H31" s="575" t="s">
        <v>1398</v>
      </c>
      <c r="I31" s="575">
        <v>0</v>
      </c>
      <c r="J31" s="575" t="s">
        <v>1086</v>
      </c>
      <c r="K31" s="575" t="s">
        <v>1446</v>
      </c>
      <c r="L31" s="575" t="s">
        <v>35</v>
      </c>
      <c r="M31" s="575" t="s">
        <v>15</v>
      </c>
      <c r="N31" s="575" t="s">
        <v>1</v>
      </c>
      <c r="O31" s="575">
        <v>493</v>
      </c>
      <c r="P31" s="575">
        <v>278</v>
      </c>
      <c r="Q31" s="575">
        <v>215</v>
      </c>
      <c r="R31" s="575">
        <v>135</v>
      </c>
      <c r="S31" s="575">
        <v>80</v>
      </c>
      <c r="T31" s="575">
        <v>125</v>
      </c>
      <c r="U31" s="575">
        <v>66</v>
      </c>
      <c r="V31" s="575">
        <v>68</v>
      </c>
      <c r="W31" s="575">
        <v>41</v>
      </c>
      <c r="X31" s="575">
        <v>102</v>
      </c>
      <c r="Y31" s="575">
        <v>55</v>
      </c>
      <c r="Z31" s="575">
        <v>61</v>
      </c>
      <c r="AA31" s="575">
        <v>35</v>
      </c>
      <c r="AB31" s="575">
        <v>2</v>
      </c>
      <c r="AC31" s="575">
        <v>1</v>
      </c>
      <c r="AD31" s="575">
        <v>55</v>
      </c>
      <c r="AE31" s="575">
        <v>59</v>
      </c>
      <c r="AF31" s="575">
        <v>27</v>
      </c>
      <c r="AG31" s="575">
        <v>47</v>
      </c>
      <c r="AH31" s="575">
        <v>26</v>
      </c>
      <c r="AI31" s="575">
        <v>1</v>
      </c>
    </row>
    <row r="32" spans="1:35" x14ac:dyDescent="0.3">
      <c r="A32" s="163" t="str">
        <f t="shared" si="0"/>
        <v>4.00123</v>
      </c>
      <c r="B32" s="575" t="s">
        <v>1749</v>
      </c>
      <c r="C32" s="575" t="s">
        <v>1750</v>
      </c>
      <c r="D32" s="575" t="s">
        <v>1751</v>
      </c>
      <c r="E32" s="575" t="s">
        <v>45</v>
      </c>
      <c r="F32" s="575" t="s">
        <v>61</v>
      </c>
      <c r="G32" s="575" t="s">
        <v>10</v>
      </c>
      <c r="H32" s="575" t="s">
        <v>1398</v>
      </c>
      <c r="I32" s="575">
        <v>0</v>
      </c>
      <c r="J32" s="575" t="s">
        <v>1086</v>
      </c>
      <c r="K32" s="575" t="s">
        <v>1446</v>
      </c>
      <c r="L32" s="575" t="s">
        <v>35</v>
      </c>
      <c r="M32" s="575" t="s">
        <v>62</v>
      </c>
      <c r="N32" s="575" t="s">
        <v>1</v>
      </c>
      <c r="O32" s="575">
        <v>293</v>
      </c>
      <c r="P32" s="575">
        <v>156</v>
      </c>
      <c r="Q32" s="575">
        <v>137</v>
      </c>
      <c r="R32" s="575">
        <v>108</v>
      </c>
      <c r="S32" s="575">
        <v>54</v>
      </c>
      <c r="T32" s="575">
        <v>55</v>
      </c>
      <c r="U32" s="575">
        <v>35</v>
      </c>
      <c r="V32" s="575">
        <v>33</v>
      </c>
      <c r="W32" s="575">
        <v>21</v>
      </c>
      <c r="X32" s="575">
        <v>76</v>
      </c>
      <c r="Y32" s="575">
        <v>33</v>
      </c>
      <c r="Z32" s="575">
        <v>17</v>
      </c>
      <c r="AA32" s="575">
        <v>9</v>
      </c>
      <c r="AB32" s="575">
        <v>4</v>
      </c>
      <c r="AC32" s="575">
        <v>4</v>
      </c>
      <c r="AD32" s="575">
        <v>54</v>
      </c>
      <c r="AE32" s="575">
        <v>20</v>
      </c>
      <c r="AF32" s="575">
        <v>12</v>
      </c>
      <c r="AG32" s="575">
        <v>43</v>
      </c>
      <c r="AH32" s="575">
        <v>8</v>
      </c>
      <c r="AI32" s="575">
        <v>0</v>
      </c>
    </row>
    <row r="33" spans="1:35" x14ac:dyDescent="0.3">
      <c r="A33" s="163" t="str">
        <f t="shared" si="0"/>
        <v>4.00124</v>
      </c>
      <c r="B33" s="575" t="s">
        <v>1762</v>
      </c>
      <c r="C33" s="575" t="s">
        <v>1763</v>
      </c>
      <c r="D33" s="575" t="s">
        <v>1764</v>
      </c>
      <c r="E33" s="575" t="s">
        <v>108</v>
      </c>
      <c r="F33" s="575" t="s">
        <v>1033</v>
      </c>
      <c r="G33" s="575" t="s">
        <v>5</v>
      </c>
      <c r="H33" s="575" t="s">
        <v>1398</v>
      </c>
      <c r="I33" s="575">
        <v>0</v>
      </c>
      <c r="J33" s="575" t="s">
        <v>1086</v>
      </c>
      <c r="K33" s="575" t="s">
        <v>1446</v>
      </c>
      <c r="L33" s="575" t="s">
        <v>35</v>
      </c>
      <c r="M33" s="575" t="s">
        <v>55</v>
      </c>
      <c r="N33" s="575" t="s">
        <v>1</v>
      </c>
      <c r="O33" s="575">
        <v>133</v>
      </c>
      <c r="P33" s="575">
        <v>87</v>
      </c>
      <c r="Q33" s="575">
        <v>46</v>
      </c>
      <c r="R33" s="575">
        <v>32</v>
      </c>
      <c r="S33" s="575">
        <v>20</v>
      </c>
      <c r="T33" s="575">
        <v>34</v>
      </c>
      <c r="U33" s="575">
        <v>24</v>
      </c>
      <c r="V33" s="575">
        <v>15</v>
      </c>
      <c r="W33" s="575">
        <v>11</v>
      </c>
      <c r="X33" s="575">
        <v>19</v>
      </c>
      <c r="Y33" s="575">
        <v>11</v>
      </c>
      <c r="Z33" s="575">
        <v>24</v>
      </c>
      <c r="AA33" s="575">
        <v>15</v>
      </c>
      <c r="AB33" s="575">
        <v>9</v>
      </c>
      <c r="AC33" s="575">
        <v>6</v>
      </c>
      <c r="AD33" s="575">
        <v>12</v>
      </c>
      <c r="AE33" s="575">
        <v>10</v>
      </c>
      <c r="AF33" s="575">
        <v>4</v>
      </c>
      <c r="AG33" s="575">
        <v>8</v>
      </c>
      <c r="AH33" s="575">
        <v>9</v>
      </c>
      <c r="AI33" s="575">
        <v>3</v>
      </c>
    </row>
    <row r="34" spans="1:35" x14ac:dyDescent="0.3">
      <c r="A34" s="163" t="str">
        <f t="shared" si="0"/>
        <v>4.00130</v>
      </c>
      <c r="B34" s="575" t="s">
        <v>1776</v>
      </c>
      <c r="C34" s="575" t="s">
        <v>1777</v>
      </c>
      <c r="D34" s="575" t="s">
        <v>1778</v>
      </c>
      <c r="E34" s="575" t="s">
        <v>5</v>
      </c>
      <c r="F34" s="575" t="s">
        <v>66</v>
      </c>
      <c r="G34" s="575" t="s">
        <v>2</v>
      </c>
      <c r="H34" s="575" t="s">
        <v>1398</v>
      </c>
      <c r="I34" s="575">
        <v>0</v>
      </c>
      <c r="J34" s="575" t="s">
        <v>1228</v>
      </c>
      <c r="K34" s="575" t="s">
        <v>1389</v>
      </c>
      <c r="L34" s="575" t="s">
        <v>38</v>
      </c>
      <c r="M34" s="575" t="s">
        <v>1</v>
      </c>
      <c r="N34" s="575" t="s">
        <v>4</v>
      </c>
      <c r="O34" s="575">
        <v>186</v>
      </c>
      <c r="P34" s="575">
        <v>94</v>
      </c>
      <c r="Q34" s="575">
        <v>92</v>
      </c>
      <c r="R34" s="575">
        <v>0</v>
      </c>
      <c r="S34" s="575">
        <v>0</v>
      </c>
      <c r="T34" s="575">
        <v>0</v>
      </c>
      <c r="U34" s="575">
        <v>0</v>
      </c>
      <c r="V34" s="575">
        <v>0</v>
      </c>
      <c r="W34" s="575">
        <v>0</v>
      </c>
      <c r="X34" s="575">
        <v>89</v>
      </c>
      <c r="Y34" s="575">
        <v>47</v>
      </c>
      <c r="Z34" s="575">
        <v>97</v>
      </c>
      <c r="AA34" s="575">
        <v>47</v>
      </c>
      <c r="AB34" s="575">
        <v>0</v>
      </c>
      <c r="AC34" s="575">
        <v>0</v>
      </c>
      <c r="AD34" s="575">
        <v>0</v>
      </c>
      <c r="AE34" s="575">
        <v>0</v>
      </c>
      <c r="AF34" s="575">
        <v>0</v>
      </c>
      <c r="AG34" s="575">
        <v>42</v>
      </c>
      <c r="AH34" s="575">
        <v>50</v>
      </c>
      <c r="AI34" s="575">
        <v>0</v>
      </c>
    </row>
    <row r="35" spans="1:35" x14ac:dyDescent="0.3">
      <c r="A35" s="163" t="str">
        <f t="shared" si="0"/>
        <v>4.00132</v>
      </c>
      <c r="B35" s="575" t="s">
        <v>1785</v>
      </c>
      <c r="C35" s="575" t="s">
        <v>1786</v>
      </c>
      <c r="D35" s="575" t="s">
        <v>1787</v>
      </c>
      <c r="E35" s="575" t="s">
        <v>148</v>
      </c>
      <c r="F35" s="575" t="s">
        <v>36</v>
      </c>
      <c r="G35" s="575" t="s">
        <v>4</v>
      </c>
      <c r="H35" s="575" t="s">
        <v>1398</v>
      </c>
      <c r="I35" s="575">
        <v>0</v>
      </c>
      <c r="J35" s="575" t="s">
        <v>1086</v>
      </c>
      <c r="K35" s="575" t="s">
        <v>1446</v>
      </c>
      <c r="L35" s="575" t="s">
        <v>38</v>
      </c>
      <c r="M35" s="575" t="s">
        <v>1</v>
      </c>
      <c r="N35" s="575" t="s">
        <v>7</v>
      </c>
      <c r="O35" s="575">
        <v>210</v>
      </c>
      <c r="P35" s="575">
        <v>118</v>
      </c>
      <c r="Q35" s="575">
        <v>92</v>
      </c>
      <c r="R35" s="575">
        <v>55</v>
      </c>
      <c r="S35" s="575">
        <v>30</v>
      </c>
      <c r="T35" s="575">
        <v>56</v>
      </c>
      <c r="U35" s="575">
        <v>29</v>
      </c>
      <c r="V35" s="575">
        <v>17</v>
      </c>
      <c r="W35" s="575">
        <v>8</v>
      </c>
      <c r="X35" s="575">
        <v>57</v>
      </c>
      <c r="Y35" s="575">
        <v>32</v>
      </c>
      <c r="Z35" s="575">
        <v>21</v>
      </c>
      <c r="AA35" s="575">
        <v>15</v>
      </c>
      <c r="AB35" s="575">
        <v>4</v>
      </c>
      <c r="AC35" s="575">
        <v>4</v>
      </c>
      <c r="AD35" s="575">
        <v>25</v>
      </c>
      <c r="AE35" s="575">
        <v>27</v>
      </c>
      <c r="AF35" s="575">
        <v>9</v>
      </c>
      <c r="AG35" s="575">
        <v>25</v>
      </c>
      <c r="AH35" s="575">
        <v>6</v>
      </c>
      <c r="AI35" s="575">
        <v>0</v>
      </c>
    </row>
    <row r="36" spans="1:35" x14ac:dyDescent="0.3">
      <c r="A36" s="163" t="str">
        <f t="shared" si="0"/>
        <v>4.00134</v>
      </c>
      <c r="B36" s="575" t="s">
        <v>1797</v>
      </c>
      <c r="C36" s="575" t="s">
        <v>1798</v>
      </c>
      <c r="D36" s="575" t="s">
        <v>1799</v>
      </c>
      <c r="E36" s="575" t="s">
        <v>5</v>
      </c>
      <c r="F36" s="575" t="s">
        <v>66</v>
      </c>
      <c r="G36" s="575" t="s">
        <v>6</v>
      </c>
      <c r="H36" s="575" t="s">
        <v>1398</v>
      </c>
      <c r="I36" s="575">
        <v>0</v>
      </c>
      <c r="J36" s="575" t="s">
        <v>1086</v>
      </c>
      <c r="K36" s="575" t="s">
        <v>1389</v>
      </c>
      <c r="L36" s="575" t="s">
        <v>38</v>
      </c>
      <c r="M36" s="575" t="s">
        <v>3</v>
      </c>
      <c r="N36" s="575" t="s">
        <v>1</v>
      </c>
      <c r="O36" s="575">
        <v>408</v>
      </c>
      <c r="P36" s="575">
        <v>221</v>
      </c>
      <c r="Q36" s="575">
        <v>187</v>
      </c>
      <c r="R36" s="575">
        <v>44</v>
      </c>
      <c r="S36" s="575">
        <v>21</v>
      </c>
      <c r="T36" s="575">
        <v>79</v>
      </c>
      <c r="U36" s="575">
        <v>48</v>
      </c>
      <c r="V36" s="575">
        <v>50</v>
      </c>
      <c r="W36" s="575">
        <v>32</v>
      </c>
      <c r="X36" s="575">
        <v>97</v>
      </c>
      <c r="Y36" s="575">
        <v>50</v>
      </c>
      <c r="Z36" s="575">
        <v>99</v>
      </c>
      <c r="AA36" s="575">
        <v>47</v>
      </c>
      <c r="AB36" s="575">
        <v>39</v>
      </c>
      <c r="AC36" s="575">
        <v>23</v>
      </c>
      <c r="AD36" s="575">
        <v>23</v>
      </c>
      <c r="AE36" s="575">
        <v>31</v>
      </c>
      <c r="AF36" s="575">
        <v>18</v>
      </c>
      <c r="AG36" s="575">
        <v>47</v>
      </c>
      <c r="AH36" s="575">
        <v>52</v>
      </c>
      <c r="AI36" s="575">
        <v>16</v>
      </c>
    </row>
    <row r="37" spans="1:35" x14ac:dyDescent="0.3">
      <c r="A37" s="163" t="str">
        <f t="shared" si="0"/>
        <v>4.00137</v>
      </c>
      <c r="B37" s="575" t="s">
        <v>1808</v>
      </c>
      <c r="C37" s="575" t="s">
        <v>1809</v>
      </c>
      <c r="D37" s="575" t="s">
        <v>1810</v>
      </c>
      <c r="E37" s="575" t="s">
        <v>6</v>
      </c>
      <c r="F37" s="575" t="s">
        <v>154</v>
      </c>
      <c r="G37" s="575" t="s">
        <v>3</v>
      </c>
      <c r="H37" s="575" t="s">
        <v>1398</v>
      </c>
      <c r="I37" s="575">
        <v>0</v>
      </c>
      <c r="J37" s="575" t="s">
        <v>1086</v>
      </c>
      <c r="K37" s="575" t="s">
        <v>1389</v>
      </c>
      <c r="L37" s="575" t="s">
        <v>38</v>
      </c>
      <c r="M37" s="575" t="s">
        <v>5</v>
      </c>
      <c r="N37" s="575" t="s">
        <v>2</v>
      </c>
      <c r="O37" s="575">
        <v>206</v>
      </c>
      <c r="P37" s="575">
        <v>121</v>
      </c>
      <c r="Q37" s="575">
        <v>85</v>
      </c>
      <c r="R37" s="575">
        <v>42</v>
      </c>
      <c r="S37" s="575">
        <v>17</v>
      </c>
      <c r="T37" s="575">
        <v>50</v>
      </c>
      <c r="U37" s="575">
        <v>33</v>
      </c>
      <c r="V37" s="575">
        <v>1</v>
      </c>
      <c r="W37" s="575">
        <v>1</v>
      </c>
      <c r="X37" s="575">
        <v>73</v>
      </c>
      <c r="Y37" s="575">
        <v>43</v>
      </c>
      <c r="Z37" s="575">
        <v>33</v>
      </c>
      <c r="AA37" s="575">
        <v>21</v>
      </c>
      <c r="AB37" s="575">
        <v>7</v>
      </c>
      <c r="AC37" s="575">
        <v>6</v>
      </c>
      <c r="AD37" s="575">
        <v>25</v>
      </c>
      <c r="AE37" s="575">
        <v>17</v>
      </c>
      <c r="AF37" s="575">
        <v>0</v>
      </c>
      <c r="AG37" s="575">
        <v>30</v>
      </c>
      <c r="AH37" s="575">
        <v>12</v>
      </c>
      <c r="AI37" s="575">
        <v>1</v>
      </c>
    </row>
    <row r="38" spans="1:35" x14ac:dyDescent="0.3">
      <c r="A38" s="163" t="str">
        <f t="shared" si="0"/>
        <v>4.00138</v>
      </c>
      <c r="B38" s="575" t="s">
        <v>1820</v>
      </c>
      <c r="C38" s="575" t="s">
        <v>1821</v>
      </c>
      <c r="D38" s="575" t="s">
        <v>1822</v>
      </c>
      <c r="E38" s="575" t="s">
        <v>5</v>
      </c>
      <c r="F38" s="575" t="s">
        <v>66</v>
      </c>
      <c r="G38" s="575" t="s">
        <v>4</v>
      </c>
      <c r="H38" s="575" t="s">
        <v>1398</v>
      </c>
      <c r="I38" s="575">
        <v>0</v>
      </c>
      <c r="J38" s="575" t="s">
        <v>1086</v>
      </c>
      <c r="K38" s="575" t="s">
        <v>1446</v>
      </c>
      <c r="L38" s="575" t="s">
        <v>38</v>
      </c>
      <c r="M38" s="575" t="s">
        <v>6</v>
      </c>
      <c r="N38" s="575" t="s">
        <v>1</v>
      </c>
      <c r="O38" s="575">
        <v>294</v>
      </c>
      <c r="P38" s="575">
        <v>155</v>
      </c>
      <c r="Q38" s="575">
        <v>139</v>
      </c>
      <c r="R38" s="575">
        <v>75</v>
      </c>
      <c r="S38" s="575">
        <v>43</v>
      </c>
      <c r="T38" s="575">
        <v>60</v>
      </c>
      <c r="U38" s="575">
        <v>37</v>
      </c>
      <c r="V38" s="575">
        <v>25</v>
      </c>
      <c r="W38" s="575">
        <v>12</v>
      </c>
      <c r="X38" s="575">
        <v>77</v>
      </c>
      <c r="Y38" s="575">
        <v>35</v>
      </c>
      <c r="Z38" s="575">
        <v>36</v>
      </c>
      <c r="AA38" s="575">
        <v>18</v>
      </c>
      <c r="AB38" s="575">
        <v>21</v>
      </c>
      <c r="AC38" s="575">
        <v>10</v>
      </c>
      <c r="AD38" s="575">
        <v>32</v>
      </c>
      <c r="AE38" s="575">
        <v>23</v>
      </c>
      <c r="AF38" s="575">
        <v>13</v>
      </c>
      <c r="AG38" s="575">
        <v>42</v>
      </c>
      <c r="AH38" s="575">
        <v>18</v>
      </c>
      <c r="AI38" s="575">
        <v>11</v>
      </c>
    </row>
    <row r="39" spans="1:35" x14ac:dyDescent="0.3">
      <c r="A39" s="163" t="str">
        <f t="shared" si="0"/>
        <v>4.00144</v>
      </c>
      <c r="B39" s="575" t="s">
        <v>1834</v>
      </c>
      <c r="C39" s="575" t="s">
        <v>1835</v>
      </c>
      <c r="D39" s="575" t="s">
        <v>1836</v>
      </c>
      <c r="E39" s="575" t="s">
        <v>7</v>
      </c>
      <c r="F39" s="575" t="s">
        <v>58</v>
      </c>
      <c r="G39" s="575" t="s">
        <v>1</v>
      </c>
      <c r="H39" s="575" t="s">
        <v>1398</v>
      </c>
      <c r="I39" s="575">
        <v>0</v>
      </c>
      <c r="J39" s="575" t="s">
        <v>1086</v>
      </c>
      <c r="K39" s="575" t="s">
        <v>1389</v>
      </c>
      <c r="L39" s="575" t="s">
        <v>57</v>
      </c>
      <c r="M39" s="575" t="s">
        <v>1</v>
      </c>
      <c r="N39" s="575" t="s">
        <v>1</v>
      </c>
      <c r="O39" s="575">
        <v>46</v>
      </c>
      <c r="P39" s="575">
        <v>12</v>
      </c>
      <c r="Q39" s="575">
        <v>34</v>
      </c>
      <c r="R39" s="575">
        <v>0</v>
      </c>
      <c r="S39" s="575">
        <v>0</v>
      </c>
      <c r="T39" s="575">
        <v>0</v>
      </c>
      <c r="U39" s="575">
        <v>0</v>
      </c>
      <c r="V39" s="575">
        <v>0</v>
      </c>
      <c r="W39" s="575">
        <v>0</v>
      </c>
      <c r="X39" s="575">
        <v>14</v>
      </c>
      <c r="Y39" s="575">
        <v>1</v>
      </c>
      <c r="Z39" s="575">
        <v>28</v>
      </c>
      <c r="AA39" s="575">
        <v>10</v>
      </c>
      <c r="AB39" s="575">
        <v>4</v>
      </c>
      <c r="AC39" s="575">
        <v>1</v>
      </c>
      <c r="AD39" s="575">
        <v>0</v>
      </c>
      <c r="AE39" s="575">
        <v>0</v>
      </c>
      <c r="AF39" s="575">
        <v>0</v>
      </c>
      <c r="AG39" s="575">
        <v>13</v>
      </c>
      <c r="AH39" s="575">
        <v>18</v>
      </c>
      <c r="AI39" s="575">
        <v>3</v>
      </c>
    </row>
    <row r="40" spans="1:35" x14ac:dyDescent="0.3">
      <c r="A40" s="163" t="str">
        <f t="shared" si="0"/>
        <v>4.00148</v>
      </c>
      <c r="B40" s="575" t="s">
        <v>1845</v>
      </c>
      <c r="C40" s="575" t="s">
        <v>1846</v>
      </c>
      <c r="D40" s="575" t="s">
        <v>1847</v>
      </c>
      <c r="E40" s="575" t="s">
        <v>7</v>
      </c>
      <c r="F40" s="575" t="s">
        <v>58</v>
      </c>
      <c r="G40" s="575" t="s">
        <v>7</v>
      </c>
      <c r="H40" s="575" t="s">
        <v>1398</v>
      </c>
      <c r="I40" s="575">
        <v>0</v>
      </c>
      <c r="J40" s="575" t="s">
        <v>1086</v>
      </c>
      <c r="K40" s="575" t="s">
        <v>1389</v>
      </c>
      <c r="L40" s="575" t="s">
        <v>57</v>
      </c>
      <c r="M40" s="575" t="s">
        <v>1</v>
      </c>
      <c r="N40" s="575" t="s">
        <v>4</v>
      </c>
      <c r="O40" s="575">
        <v>61</v>
      </c>
      <c r="P40" s="575">
        <v>32</v>
      </c>
      <c r="Q40" s="575">
        <v>29</v>
      </c>
      <c r="R40" s="575">
        <v>15</v>
      </c>
      <c r="S40" s="575">
        <v>6</v>
      </c>
      <c r="T40" s="575">
        <v>10</v>
      </c>
      <c r="U40" s="575">
        <v>7</v>
      </c>
      <c r="V40" s="575">
        <v>5</v>
      </c>
      <c r="W40" s="575">
        <v>3</v>
      </c>
      <c r="X40" s="575">
        <v>18</v>
      </c>
      <c r="Y40" s="575">
        <v>9</v>
      </c>
      <c r="Z40" s="575">
        <v>4</v>
      </c>
      <c r="AA40" s="575">
        <v>2</v>
      </c>
      <c r="AB40" s="575">
        <v>9</v>
      </c>
      <c r="AC40" s="575">
        <v>5</v>
      </c>
      <c r="AD40" s="575">
        <v>9</v>
      </c>
      <c r="AE40" s="575">
        <v>3</v>
      </c>
      <c r="AF40" s="575">
        <v>2</v>
      </c>
      <c r="AG40" s="575">
        <v>9</v>
      </c>
      <c r="AH40" s="575">
        <v>2</v>
      </c>
      <c r="AI40" s="575">
        <v>4</v>
      </c>
    </row>
    <row r="41" spans="1:35" x14ac:dyDescent="0.3">
      <c r="A41" s="163" t="str">
        <f t="shared" si="0"/>
        <v>4.00159</v>
      </c>
      <c r="B41" s="575" t="s">
        <v>1858</v>
      </c>
      <c r="C41" s="575" t="s">
        <v>1859</v>
      </c>
      <c r="D41" s="575" t="s">
        <v>1860</v>
      </c>
      <c r="E41" s="575" t="s">
        <v>1181</v>
      </c>
      <c r="F41" s="575" t="s">
        <v>56</v>
      </c>
      <c r="G41" s="575" t="s">
        <v>3</v>
      </c>
      <c r="H41" s="575" t="s">
        <v>1398</v>
      </c>
      <c r="I41" s="575">
        <v>0</v>
      </c>
      <c r="J41" s="575" t="s">
        <v>1086</v>
      </c>
      <c r="K41" s="575" t="s">
        <v>1446</v>
      </c>
      <c r="L41" s="575" t="s">
        <v>57</v>
      </c>
      <c r="M41" s="575" t="s">
        <v>11</v>
      </c>
      <c r="N41" s="575" t="s">
        <v>1</v>
      </c>
      <c r="O41" s="575">
        <v>436</v>
      </c>
      <c r="P41" s="575">
        <v>229</v>
      </c>
      <c r="Q41" s="575">
        <v>207</v>
      </c>
      <c r="R41" s="575">
        <v>211</v>
      </c>
      <c r="S41" s="575">
        <v>109</v>
      </c>
      <c r="T41" s="575">
        <v>113</v>
      </c>
      <c r="U41" s="575">
        <v>54</v>
      </c>
      <c r="V41" s="575">
        <v>25</v>
      </c>
      <c r="W41" s="575">
        <v>15</v>
      </c>
      <c r="X41" s="575">
        <v>64</v>
      </c>
      <c r="Y41" s="575">
        <v>39</v>
      </c>
      <c r="Z41" s="575">
        <v>21</v>
      </c>
      <c r="AA41" s="575">
        <v>10</v>
      </c>
      <c r="AB41" s="575">
        <v>2</v>
      </c>
      <c r="AC41" s="575">
        <v>2</v>
      </c>
      <c r="AD41" s="575">
        <v>102</v>
      </c>
      <c r="AE41" s="575">
        <v>59</v>
      </c>
      <c r="AF41" s="575">
        <v>10</v>
      </c>
      <c r="AG41" s="575">
        <v>25</v>
      </c>
      <c r="AH41" s="575">
        <v>11</v>
      </c>
      <c r="AI41" s="575">
        <v>0</v>
      </c>
    </row>
    <row r="42" spans="1:35" x14ac:dyDescent="0.3">
      <c r="A42" s="163" t="str">
        <f t="shared" si="0"/>
        <v>4.00162</v>
      </c>
      <c r="B42" s="575" t="s">
        <v>1870</v>
      </c>
      <c r="C42" s="575" t="s">
        <v>1871</v>
      </c>
      <c r="D42" s="575" t="s">
        <v>1872</v>
      </c>
      <c r="E42" s="575" t="s">
        <v>9</v>
      </c>
      <c r="F42" s="575" t="s">
        <v>101</v>
      </c>
      <c r="G42" s="575" t="s">
        <v>2</v>
      </c>
      <c r="H42" s="575" t="s">
        <v>1398</v>
      </c>
      <c r="I42" s="575">
        <v>0</v>
      </c>
      <c r="J42" s="575" t="s">
        <v>1086</v>
      </c>
      <c r="K42" s="575" t="s">
        <v>1389</v>
      </c>
      <c r="L42" s="575" t="s">
        <v>65</v>
      </c>
      <c r="M42" s="575" t="s">
        <v>1</v>
      </c>
      <c r="N42" s="575" t="s">
        <v>1</v>
      </c>
      <c r="O42" s="575">
        <v>584</v>
      </c>
      <c r="P42" s="575">
        <v>300</v>
      </c>
      <c r="Q42" s="575">
        <v>284</v>
      </c>
      <c r="R42" s="575">
        <v>221</v>
      </c>
      <c r="S42" s="575">
        <v>120</v>
      </c>
      <c r="T42" s="575">
        <v>138</v>
      </c>
      <c r="U42" s="575">
        <v>62</v>
      </c>
      <c r="V42" s="575">
        <v>43</v>
      </c>
      <c r="W42" s="575">
        <v>23</v>
      </c>
      <c r="X42" s="575">
        <v>108</v>
      </c>
      <c r="Y42" s="575">
        <v>57</v>
      </c>
      <c r="Z42" s="575">
        <v>65</v>
      </c>
      <c r="AA42" s="575">
        <v>34</v>
      </c>
      <c r="AB42" s="575">
        <v>9</v>
      </c>
      <c r="AC42" s="575">
        <v>4</v>
      </c>
      <c r="AD42" s="575">
        <v>101</v>
      </c>
      <c r="AE42" s="575">
        <v>76</v>
      </c>
      <c r="AF42" s="575">
        <v>20</v>
      </c>
      <c r="AG42" s="575">
        <v>51</v>
      </c>
      <c r="AH42" s="575">
        <v>31</v>
      </c>
      <c r="AI42" s="575">
        <v>5</v>
      </c>
    </row>
    <row r="43" spans="1:35" x14ac:dyDescent="0.3">
      <c r="A43" s="163" t="str">
        <f t="shared" si="0"/>
        <v>4.00165</v>
      </c>
      <c r="B43" s="575" t="s">
        <v>1882</v>
      </c>
      <c r="C43" s="575" t="s">
        <v>1883</v>
      </c>
      <c r="D43" s="575" t="s">
        <v>1884</v>
      </c>
      <c r="E43" s="575" t="s">
        <v>10</v>
      </c>
      <c r="F43" s="575" t="s">
        <v>158</v>
      </c>
      <c r="G43" s="575" t="s">
        <v>1</v>
      </c>
      <c r="H43" s="575" t="s">
        <v>1398</v>
      </c>
      <c r="I43" s="575">
        <v>0</v>
      </c>
      <c r="J43" s="575" t="s">
        <v>1086</v>
      </c>
      <c r="K43" s="575" t="s">
        <v>1389</v>
      </c>
      <c r="L43" s="575" t="s">
        <v>65</v>
      </c>
      <c r="M43" s="575" t="s">
        <v>2</v>
      </c>
      <c r="N43" s="575" t="s">
        <v>1</v>
      </c>
      <c r="O43" s="575">
        <v>192</v>
      </c>
      <c r="P43" s="575">
        <v>114</v>
      </c>
      <c r="Q43" s="575">
        <v>78</v>
      </c>
      <c r="R43" s="575">
        <v>33</v>
      </c>
      <c r="S43" s="575">
        <v>17</v>
      </c>
      <c r="T43" s="575">
        <v>65</v>
      </c>
      <c r="U43" s="575">
        <v>40</v>
      </c>
      <c r="V43" s="575">
        <v>27</v>
      </c>
      <c r="W43" s="575">
        <v>16</v>
      </c>
      <c r="X43" s="575">
        <v>34</v>
      </c>
      <c r="Y43" s="575">
        <v>26</v>
      </c>
      <c r="Z43" s="575">
        <v>25</v>
      </c>
      <c r="AA43" s="575">
        <v>12</v>
      </c>
      <c r="AB43" s="575">
        <v>8</v>
      </c>
      <c r="AC43" s="575">
        <v>3</v>
      </c>
      <c r="AD43" s="575">
        <v>16</v>
      </c>
      <c r="AE43" s="575">
        <v>25</v>
      </c>
      <c r="AF43" s="575">
        <v>11</v>
      </c>
      <c r="AG43" s="575">
        <v>8</v>
      </c>
      <c r="AH43" s="575">
        <v>13</v>
      </c>
      <c r="AI43" s="575">
        <v>5</v>
      </c>
    </row>
    <row r="44" spans="1:35" x14ac:dyDescent="0.3">
      <c r="A44" s="163" t="str">
        <f t="shared" si="0"/>
        <v>4.00167</v>
      </c>
      <c r="B44" s="575" t="s">
        <v>1894</v>
      </c>
      <c r="C44" s="575" t="s">
        <v>1895</v>
      </c>
      <c r="D44" s="575" t="s">
        <v>1896</v>
      </c>
      <c r="E44" s="575" t="s">
        <v>10</v>
      </c>
      <c r="F44" s="575" t="s">
        <v>158</v>
      </c>
      <c r="G44" s="575" t="s">
        <v>3</v>
      </c>
      <c r="H44" s="575" t="s">
        <v>1398</v>
      </c>
      <c r="I44" s="575">
        <v>0</v>
      </c>
      <c r="J44" s="575" t="s">
        <v>1086</v>
      </c>
      <c r="K44" s="575" t="s">
        <v>1446</v>
      </c>
      <c r="L44" s="575" t="s">
        <v>65</v>
      </c>
      <c r="M44" s="575" t="s">
        <v>2</v>
      </c>
      <c r="N44" s="575" t="s">
        <v>2</v>
      </c>
      <c r="O44" s="575">
        <v>133</v>
      </c>
      <c r="P44" s="575">
        <v>84</v>
      </c>
      <c r="Q44" s="575">
        <v>49</v>
      </c>
      <c r="R44" s="575">
        <v>38</v>
      </c>
      <c r="S44" s="575">
        <v>26</v>
      </c>
      <c r="T44" s="575">
        <v>31</v>
      </c>
      <c r="U44" s="575">
        <v>20</v>
      </c>
      <c r="V44" s="575">
        <v>23</v>
      </c>
      <c r="W44" s="575">
        <v>15</v>
      </c>
      <c r="X44" s="575">
        <v>16</v>
      </c>
      <c r="Y44" s="575">
        <v>9</v>
      </c>
      <c r="Z44" s="575">
        <v>19</v>
      </c>
      <c r="AA44" s="575">
        <v>11</v>
      </c>
      <c r="AB44" s="575">
        <v>6</v>
      </c>
      <c r="AC44" s="575">
        <v>3</v>
      </c>
      <c r="AD44" s="575">
        <v>12</v>
      </c>
      <c r="AE44" s="575">
        <v>11</v>
      </c>
      <c r="AF44" s="575">
        <v>8</v>
      </c>
      <c r="AG44" s="575">
        <v>7</v>
      </c>
      <c r="AH44" s="575">
        <v>8</v>
      </c>
      <c r="AI44" s="575">
        <v>3</v>
      </c>
    </row>
    <row r="45" spans="1:35" x14ac:dyDescent="0.3">
      <c r="A45" s="163" t="str">
        <f t="shared" si="0"/>
        <v>4.00168</v>
      </c>
      <c r="B45" s="575" t="s">
        <v>1906</v>
      </c>
      <c r="C45" s="575" t="s">
        <v>1907</v>
      </c>
      <c r="D45" s="575" t="s">
        <v>1908</v>
      </c>
      <c r="E45" s="575" t="s">
        <v>10</v>
      </c>
      <c r="F45" s="575" t="s">
        <v>158</v>
      </c>
      <c r="G45" s="575" t="s">
        <v>4</v>
      </c>
      <c r="H45" s="575" t="s">
        <v>1398</v>
      </c>
      <c r="I45" s="575">
        <v>0</v>
      </c>
      <c r="J45" s="575" t="s">
        <v>1086</v>
      </c>
      <c r="K45" s="575" t="s">
        <v>1446</v>
      </c>
      <c r="L45" s="575" t="s">
        <v>65</v>
      </c>
      <c r="M45" s="575" t="s">
        <v>2</v>
      </c>
      <c r="N45" s="575" t="s">
        <v>3</v>
      </c>
      <c r="O45" s="575">
        <v>116</v>
      </c>
      <c r="P45" s="575">
        <v>71</v>
      </c>
      <c r="Q45" s="575">
        <v>45</v>
      </c>
      <c r="R45" s="575">
        <v>13</v>
      </c>
      <c r="S45" s="575">
        <v>9</v>
      </c>
      <c r="T45" s="575">
        <v>29</v>
      </c>
      <c r="U45" s="575">
        <v>16</v>
      </c>
      <c r="V45" s="575">
        <v>20</v>
      </c>
      <c r="W45" s="575">
        <v>16</v>
      </c>
      <c r="X45" s="575">
        <v>27</v>
      </c>
      <c r="Y45" s="575">
        <v>14</v>
      </c>
      <c r="Z45" s="575">
        <v>22</v>
      </c>
      <c r="AA45" s="575">
        <v>14</v>
      </c>
      <c r="AB45" s="575">
        <v>5</v>
      </c>
      <c r="AC45" s="575">
        <v>2</v>
      </c>
      <c r="AD45" s="575">
        <v>4</v>
      </c>
      <c r="AE45" s="575">
        <v>13</v>
      </c>
      <c r="AF45" s="575">
        <v>4</v>
      </c>
      <c r="AG45" s="575">
        <v>13</v>
      </c>
      <c r="AH45" s="575">
        <v>8</v>
      </c>
      <c r="AI45" s="575">
        <v>3</v>
      </c>
    </row>
    <row r="46" spans="1:35" x14ac:dyDescent="0.3">
      <c r="A46" s="163" t="str">
        <f t="shared" si="0"/>
        <v>4.00170</v>
      </c>
      <c r="B46" s="575" t="s">
        <v>1918</v>
      </c>
      <c r="C46" s="575" t="s">
        <v>1919</v>
      </c>
      <c r="D46" s="575" t="s">
        <v>1920</v>
      </c>
      <c r="E46" s="575" t="s">
        <v>11</v>
      </c>
      <c r="F46" s="575" t="s">
        <v>64</v>
      </c>
      <c r="G46" s="575" t="s">
        <v>7</v>
      </c>
      <c r="H46" s="575" t="s">
        <v>1398</v>
      </c>
      <c r="I46" s="575">
        <v>0</v>
      </c>
      <c r="J46" s="575" t="s">
        <v>1086</v>
      </c>
      <c r="K46" s="575" t="s">
        <v>1389</v>
      </c>
      <c r="L46" s="575" t="s">
        <v>65</v>
      </c>
      <c r="M46" s="575" t="s">
        <v>3</v>
      </c>
      <c r="N46" s="575" t="s">
        <v>1</v>
      </c>
      <c r="O46" s="575">
        <v>132</v>
      </c>
      <c r="P46" s="575">
        <v>64</v>
      </c>
      <c r="Q46" s="575">
        <v>68</v>
      </c>
      <c r="R46" s="575">
        <v>32</v>
      </c>
      <c r="S46" s="575">
        <v>15</v>
      </c>
      <c r="T46" s="575">
        <v>35</v>
      </c>
      <c r="U46" s="575">
        <v>16</v>
      </c>
      <c r="V46" s="575">
        <v>18</v>
      </c>
      <c r="W46" s="575">
        <v>9</v>
      </c>
      <c r="X46" s="575">
        <v>21</v>
      </c>
      <c r="Y46" s="575">
        <v>9</v>
      </c>
      <c r="Z46" s="575">
        <v>23</v>
      </c>
      <c r="AA46" s="575">
        <v>13</v>
      </c>
      <c r="AB46" s="575">
        <v>3</v>
      </c>
      <c r="AC46" s="575">
        <v>2</v>
      </c>
      <c r="AD46" s="575">
        <v>17</v>
      </c>
      <c r="AE46" s="575">
        <v>19</v>
      </c>
      <c r="AF46" s="575">
        <v>9</v>
      </c>
      <c r="AG46" s="575">
        <v>12</v>
      </c>
      <c r="AH46" s="575">
        <v>10</v>
      </c>
      <c r="AI46" s="575">
        <v>1</v>
      </c>
    </row>
    <row r="47" spans="1:35" x14ac:dyDescent="0.3">
      <c r="A47" s="163" t="str">
        <f t="shared" si="0"/>
        <v>4.00171</v>
      </c>
      <c r="B47" s="575" t="s">
        <v>1879</v>
      </c>
      <c r="C47" s="575" t="s">
        <v>1932</v>
      </c>
      <c r="D47" s="575" t="s">
        <v>1933</v>
      </c>
      <c r="E47" s="575" t="s">
        <v>11</v>
      </c>
      <c r="F47" s="575" t="s">
        <v>64</v>
      </c>
      <c r="G47" s="575" t="s">
        <v>2</v>
      </c>
      <c r="H47" s="575" t="s">
        <v>1398</v>
      </c>
      <c r="I47" s="575">
        <v>0</v>
      </c>
      <c r="J47" s="575" t="s">
        <v>1086</v>
      </c>
      <c r="K47" s="575" t="s">
        <v>1446</v>
      </c>
      <c r="L47" s="575" t="s">
        <v>65</v>
      </c>
      <c r="M47" s="575" t="s">
        <v>3</v>
      </c>
      <c r="N47" s="575" t="s">
        <v>3</v>
      </c>
      <c r="O47" s="575">
        <v>103</v>
      </c>
      <c r="P47" s="575">
        <v>67</v>
      </c>
      <c r="Q47" s="575">
        <v>36</v>
      </c>
      <c r="R47" s="575">
        <v>26</v>
      </c>
      <c r="S47" s="575">
        <v>21</v>
      </c>
      <c r="T47" s="575">
        <v>26</v>
      </c>
      <c r="U47" s="575">
        <v>13</v>
      </c>
      <c r="V47" s="575">
        <v>10</v>
      </c>
      <c r="W47" s="575">
        <v>10</v>
      </c>
      <c r="X47" s="575">
        <v>31</v>
      </c>
      <c r="Y47" s="575">
        <v>15</v>
      </c>
      <c r="Z47" s="575">
        <v>9</v>
      </c>
      <c r="AA47" s="575">
        <v>7</v>
      </c>
      <c r="AB47" s="575">
        <v>1</v>
      </c>
      <c r="AC47" s="575">
        <v>1</v>
      </c>
      <c r="AD47" s="575">
        <v>5</v>
      </c>
      <c r="AE47" s="575">
        <v>13</v>
      </c>
      <c r="AF47" s="575">
        <v>0</v>
      </c>
      <c r="AG47" s="575">
        <v>16</v>
      </c>
      <c r="AH47" s="575">
        <v>2</v>
      </c>
      <c r="AI47" s="575">
        <v>0</v>
      </c>
    </row>
    <row r="48" spans="1:35" x14ac:dyDescent="0.3">
      <c r="A48" s="163" t="str">
        <f t="shared" si="0"/>
        <v>4.00172</v>
      </c>
      <c r="B48" s="575" t="s">
        <v>1945</v>
      </c>
      <c r="C48" s="575" t="s">
        <v>1946</v>
      </c>
      <c r="D48" s="575" t="s">
        <v>1947</v>
      </c>
      <c r="E48" s="575" t="s">
        <v>11</v>
      </c>
      <c r="F48" s="575" t="s">
        <v>64</v>
      </c>
      <c r="G48" s="575" t="s">
        <v>3</v>
      </c>
      <c r="H48" s="575" t="s">
        <v>1398</v>
      </c>
      <c r="I48" s="575">
        <v>0</v>
      </c>
      <c r="J48" s="575" t="s">
        <v>1086</v>
      </c>
      <c r="K48" s="575" t="s">
        <v>1389</v>
      </c>
      <c r="L48" s="575" t="s">
        <v>65</v>
      </c>
      <c r="M48" s="575" t="s">
        <v>3</v>
      </c>
      <c r="N48" s="575" t="s">
        <v>5</v>
      </c>
      <c r="O48" s="575">
        <v>230</v>
      </c>
      <c r="P48" s="575">
        <v>127</v>
      </c>
      <c r="Q48" s="575">
        <v>103</v>
      </c>
      <c r="R48" s="575">
        <v>69</v>
      </c>
      <c r="S48" s="575">
        <v>36</v>
      </c>
      <c r="T48" s="575">
        <v>58</v>
      </c>
      <c r="U48" s="575">
        <v>28</v>
      </c>
      <c r="V48" s="575">
        <v>26</v>
      </c>
      <c r="W48" s="575">
        <v>16</v>
      </c>
      <c r="X48" s="575">
        <v>45</v>
      </c>
      <c r="Y48" s="575">
        <v>25</v>
      </c>
      <c r="Z48" s="575">
        <v>24</v>
      </c>
      <c r="AA48" s="575">
        <v>16</v>
      </c>
      <c r="AB48" s="575">
        <v>8</v>
      </c>
      <c r="AC48" s="575">
        <v>6</v>
      </c>
      <c r="AD48" s="575">
        <v>33</v>
      </c>
      <c r="AE48" s="575">
        <v>30</v>
      </c>
      <c r="AF48" s="575">
        <v>10</v>
      </c>
      <c r="AG48" s="575">
        <v>20</v>
      </c>
      <c r="AH48" s="575">
        <v>8</v>
      </c>
      <c r="AI48" s="575">
        <v>2</v>
      </c>
    </row>
    <row r="49" spans="1:35" x14ac:dyDescent="0.3">
      <c r="A49" s="163" t="str">
        <f t="shared" si="0"/>
        <v>4.00173</v>
      </c>
      <c r="B49" s="575" t="s">
        <v>1956</v>
      </c>
      <c r="C49" s="575" t="s">
        <v>1957</v>
      </c>
      <c r="D49" s="575" t="s">
        <v>1958</v>
      </c>
      <c r="E49" s="575" t="s">
        <v>11</v>
      </c>
      <c r="F49" s="575" t="s">
        <v>64</v>
      </c>
      <c r="G49" s="575" t="s">
        <v>7</v>
      </c>
      <c r="H49" s="575" t="s">
        <v>1398</v>
      </c>
      <c r="I49" s="575">
        <v>0</v>
      </c>
      <c r="J49" s="575" t="s">
        <v>1086</v>
      </c>
      <c r="K49" s="575" t="s">
        <v>1446</v>
      </c>
      <c r="L49" s="575" t="s">
        <v>65</v>
      </c>
      <c r="M49" s="575" t="s">
        <v>3</v>
      </c>
      <c r="N49" s="575" t="s">
        <v>7</v>
      </c>
      <c r="O49" s="575">
        <v>104</v>
      </c>
      <c r="P49" s="575">
        <v>70</v>
      </c>
      <c r="Q49" s="575">
        <v>34</v>
      </c>
      <c r="R49" s="575">
        <v>43</v>
      </c>
      <c r="S49" s="575">
        <v>32</v>
      </c>
      <c r="T49" s="575">
        <v>18</v>
      </c>
      <c r="U49" s="575">
        <v>10</v>
      </c>
      <c r="V49" s="575">
        <v>4</v>
      </c>
      <c r="W49" s="575">
        <v>3</v>
      </c>
      <c r="X49" s="575">
        <v>18</v>
      </c>
      <c r="Y49" s="575">
        <v>8</v>
      </c>
      <c r="Z49" s="575">
        <v>19</v>
      </c>
      <c r="AA49" s="575">
        <v>15</v>
      </c>
      <c r="AB49" s="575">
        <v>2</v>
      </c>
      <c r="AC49" s="575">
        <v>2</v>
      </c>
      <c r="AD49" s="575">
        <v>11</v>
      </c>
      <c r="AE49" s="575">
        <v>8</v>
      </c>
      <c r="AF49" s="575">
        <v>1</v>
      </c>
      <c r="AG49" s="575">
        <v>10</v>
      </c>
      <c r="AH49" s="575">
        <v>4</v>
      </c>
      <c r="AI49" s="575">
        <v>0</v>
      </c>
    </row>
    <row r="50" spans="1:35" x14ac:dyDescent="0.3">
      <c r="A50" s="163" t="str">
        <f t="shared" si="0"/>
        <v>4.00175</v>
      </c>
      <c r="B50" s="575" t="s">
        <v>1970</v>
      </c>
      <c r="C50" s="575" t="s">
        <v>1971</v>
      </c>
      <c r="D50" s="575" t="s">
        <v>1972</v>
      </c>
      <c r="E50" s="575" t="s">
        <v>9</v>
      </c>
      <c r="F50" s="575" t="s">
        <v>101</v>
      </c>
      <c r="G50" s="575" t="s">
        <v>3</v>
      </c>
      <c r="H50" s="575" t="s">
        <v>1398</v>
      </c>
      <c r="I50" s="575">
        <v>0</v>
      </c>
      <c r="J50" s="575" t="s">
        <v>1086</v>
      </c>
      <c r="K50" s="575" t="s">
        <v>1446</v>
      </c>
      <c r="L50" s="575" t="s">
        <v>65</v>
      </c>
      <c r="M50" s="575" t="s">
        <v>4</v>
      </c>
      <c r="N50" s="575" t="s">
        <v>2</v>
      </c>
      <c r="O50" s="575">
        <v>43</v>
      </c>
      <c r="P50" s="575">
        <v>21</v>
      </c>
      <c r="Q50" s="575">
        <v>22</v>
      </c>
      <c r="R50" s="575">
        <v>11</v>
      </c>
      <c r="S50" s="575">
        <v>6</v>
      </c>
      <c r="T50" s="575">
        <v>11</v>
      </c>
      <c r="U50" s="575">
        <v>8</v>
      </c>
      <c r="V50" s="575">
        <v>3</v>
      </c>
      <c r="W50" s="575">
        <v>1</v>
      </c>
      <c r="X50" s="575">
        <v>4</v>
      </c>
      <c r="Y50" s="575">
        <v>1</v>
      </c>
      <c r="Z50" s="575">
        <v>14</v>
      </c>
      <c r="AA50" s="575">
        <v>5</v>
      </c>
      <c r="AB50" s="575">
        <v>0</v>
      </c>
      <c r="AC50" s="575">
        <v>0</v>
      </c>
      <c r="AD50" s="575">
        <v>5</v>
      </c>
      <c r="AE50" s="575">
        <v>3</v>
      </c>
      <c r="AF50" s="575">
        <v>2</v>
      </c>
      <c r="AG50" s="575">
        <v>3</v>
      </c>
      <c r="AH50" s="575">
        <v>9</v>
      </c>
      <c r="AI50" s="575">
        <v>0</v>
      </c>
    </row>
    <row r="51" spans="1:35" x14ac:dyDescent="0.3">
      <c r="A51" s="163" t="str">
        <f t="shared" si="0"/>
        <v>4.00176</v>
      </c>
      <c r="B51" s="575" t="s">
        <v>1981</v>
      </c>
      <c r="C51" s="575" t="s">
        <v>1982</v>
      </c>
      <c r="D51" s="575" t="s">
        <v>1983</v>
      </c>
      <c r="E51" s="575" t="s">
        <v>11</v>
      </c>
      <c r="F51" s="575" t="s">
        <v>64</v>
      </c>
      <c r="G51" s="575" t="s">
        <v>5</v>
      </c>
      <c r="H51" s="575" t="s">
        <v>1398</v>
      </c>
      <c r="I51" s="575">
        <v>0</v>
      </c>
      <c r="J51" s="575" t="s">
        <v>1086</v>
      </c>
      <c r="K51" s="575" t="s">
        <v>1389</v>
      </c>
      <c r="L51" s="575" t="s">
        <v>65</v>
      </c>
      <c r="M51" s="575" t="s">
        <v>5</v>
      </c>
      <c r="N51" s="575" t="s">
        <v>1</v>
      </c>
      <c r="O51" s="575">
        <v>209</v>
      </c>
      <c r="P51" s="575">
        <v>131</v>
      </c>
      <c r="Q51" s="575">
        <v>78</v>
      </c>
      <c r="R51" s="575">
        <v>27</v>
      </c>
      <c r="S51" s="575">
        <v>15</v>
      </c>
      <c r="T51" s="575">
        <v>107</v>
      </c>
      <c r="U51" s="575">
        <v>66</v>
      </c>
      <c r="V51" s="575">
        <v>34</v>
      </c>
      <c r="W51" s="575">
        <v>18</v>
      </c>
      <c r="X51" s="575">
        <v>34</v>
      </c>
      <c r="Y51" s="575">
        <v>29</v>
      </c>
      <c r="Z51" s="575">
        <v>0</v>
      </c>
      <c r="AA51" s="575">
        <v>0</v>
      </c>
      <c r="AB51" s="575">
        <v>7</v>
      </c>
      <c r="AC51" s="575">
        <v>3</v>
      </c>
      <c r="AD51" s="575">
        <v>12</v>
      </c>
      <c r="AE51" s="575">
        <v>41</v>
      </c>
      <c r="AF51" s="575">
        <v>16</v>
      </c>
      <c r="AG51" s="575">
        <v>5</v>
      </c>
      <c r="AH51" s="575">
        <v>0</v>
      </c>
      <c r="AI51" s="575">
        <v>4</v>
      </c>
    </row>
    <row r="52" spans="1:35" x14ac:dyDescent="0.3">
      <c r="A52" s="163" t="str">
        <f t="shared" si="0"/>
        <v>4.00177</v>
      </c>
      <c r="B52" s="575" t="s">
        <v>1996</v>
      </c>
      <c r="C52" s="575" t="s">
        <v>1997</v>
      </c>
      <c r="D52" s="575" t="s">
        <v>1998</v>
      </c>
      <c r="E52" s="575" t="s">
        <v>11</v>
      </c>
      <c r="F52" s="575" t="s">
        <v>64</v>
      </c>
      <c r="G52" s="575" t="s">
        <v>6</v>
      </c>
      <c r="H52" s="575" t="s">
        <v>1398</v>
      </c>
      <c r="I52" s="575">
        <v>0</v>
      </c>
      <c r="J52" s="575" t="s">
        <v>1086</v>
      </c>
      <c r="K52" s="575" t="s">
        <v>1389</v>
      </c>
      <c r="L52" s="575" t="s">
        <v>65</v>
      </c>
      <c r="M52" s="575" t="s">
        <v>5</v>
      </c>
      <c r="N52" s="575" t="s">
        <v>3</v>
      </c>
      <c r="O52" s="575">
        <v>524</v>
      </c>
      <c r="P52" s="575">
        <v>281</v>
      </c>
      <c r="Q52" s="575">
        <v>243</v>
      </c>
      <c r="R52" s="575">
        <v>158</v>
      </c>
      <c r="S52" s="575">
        <v>85</v>
      </c>
      <c r="T52" s="575">
        <v>133</v>
      </c>
      <c r="U52" s="575">
        <v>66</v>
      </c>
      <c r="V52" s="575">
        <v>54</v>
      </c>
      <c r="W52" s="575">
        <v>28</v>
      </c>
      <c r="X52" s="575">
        <v>109</v>
      </c>
      <c r="Y52" s="575">
        <v>61</v>
      </c>
      <c r="Z52" s="575">
        <v>64</v>
      </c>
      <c r="AA52" s="575">
        <v>37</v>
      </c>
      <c r="AB52" s="575">
        <v>6</v>
      </c>
      <c r="AC52" s="575">
        <v>4</v>
      </c>
      <c r="AD52" s="575">
        <v>73</v>
      </c>
      <c r="AE52" s="575">
        <v>67</v>
      </c>
      <c r="AF52" s="575">
        <v>26</v>
      </c>
      <c r="AG52" s="575">
        <v>48</v>
      </c>
      <c r="AH52" s="575">
        <v>27</v>
      </c>
      <c r="AI52" s="575">
        <v>2</v>
      </c>
    </row>
    <row r="53" spans="1:35" x14ac:dyDescent="0.3">
      <c r="A53" s="163" t="str">
        <f t="shared" si="0"/>
        <v>4.00181</v>
      </c>
      <c r="B53" s="575" t="s">
        <v>2009</v>
      </c>
      <c r="C53" s="575" t="s">
        <v>2010</v>
      </c>
      <c r="D53" s="575" t="s">
        <v>2011</v>
      </c>
      <c r="E53" s="575" t="s">
        <v>10</v>
      </c>
      <c r="F53" s="575" t="s">
        <v>158</v>
      </c>
      <c r="G53" s="575" t="s">
        <v>7</v>
      </c>
      <c r="H53" s="575" t="s">
        <v>1398</v>
      </c>
      <c r="I53" s="575">
        <v>0</v>
      </c>
      <c r="J53" s="575" t="s">
        <v>1086</v>
      </c>
      <c r="K53" s="575" t="s">
        <v>1446</v>
      </c>
      <c r="L53" s="575" t="s">
        <v>65</v>
      </c>
      <c r="M53" s="575" t="s">
        <v>10</v>
      </c>
      <c r="N53" s="575" t="s">
        <v>1</v>
      </c>
      <c r="O53" s="575">
        <v>165</v>
      </c>
      <c r="P53" s="575">
        <v>104</v>
      </c>
      <c r="Q53" s="575">
        <v>61</v>
      </c>
      <c r="R53" s="575">
        <v>47</v>
      </c>
      <c r="S53" s="575">
        <v>25</v>
      </c>
      <c r="T53" s="575">
        <v>35</v>
      </c>
      <c r="U53" s="575">
        <v>21</v>
      </c>
      <c r="V53" s="575">
        <v>24</v>
      </c>
      <c r="W53" s="575">
        <v>15</v>
      </c>
      <c r="X53" s="575">
        <v>29</v>
      </c>
      <c r="Y53" s="575">
        <v>22</v>
      </c>
      <c r="Z53" s="575">
        <v>26</v>
      </c>
      <c r="AA53" s="575">
        <v>17</v>
      </c>
      <c r="AB53" s="575">
        <v>4</v>
      </c>
      <c r="AC53" s="575">
        <v>4</v>
      </c>
      <c r="AD53" s="575">
        <v>22</v>
      </c>
      <c r="AE53" s="575">
        <v>14</v>
      </c>
      <c r="AF53" s="575">
        <v>9</v>
      </c>
      <c r="AG53" s="575">
        <v>7</v>
      </c>
      <c r="AH53" s="575">
        <v>9</v>
      </c>
      <c r="AI53" s="575">
        <v>0</v>
      </c>
    </row>
    <row r="54" spans="1:35" x14ac:dyDescent="0.3">
      <c r="A54" s="163" t="str">
        <f t="shared" si="0"/>
        <v>4.00183</v>
      </c>
      <c r="B54" s="575" t="s">
        <v>2024</v>
      </c>
      <c r="C54" s="575" t="s">
        <v>2025</v>
      </c>
      <c r="D54" s="575" t="s">
        <v>2026</v>
      </c>
      <c r="E54" s="575" t="s">
        <v>10</v>
      </c>
      <c r="F54" s="575" t="s">
        <v>158</v>
      </c>
      <c r="G54" s="575" t="s">
        <v>5</v>
      </c>
      <c r="H54" s="575" t="s">
        <v>1398</v>
      </c>
      <c r="I54" s="575">
        <v>0</v>
      </c>
      <c r="J54" s="575" t="s">
        <v>1086</v>
      </c>
      <c r="K54" s="575" t="s">
        <v>1446</v>
      </c>
      <c r="L54" s="575" t="s">
        <v>65</v>
      </c>
      <c r="M54" s="575" t="s">
        <v>13</v>
      </c>
      <c r="N54" s="575" t="s">
        <v>1</v>
      </c>
      <c r="O54" s="575">
        <v>130</v>
      </c>
      <c r="P54" s="575">
        <v>78</v>
      </c>
      <c r="Q54" s="575">
        <v>52</v>
      </c>
      <c r="R54" s="575">
        <v>26</v>
      </c>
      <c r="S54" s="575">
        <v>17</v>
      </c>
      <c r="T54" s="575">
        <v>33</v>
      </c>
      <c r="U54" s="575">
        <v>19</v>
      </c>
      <c r="V54" s="575">
        <v>26</v>
      </c>
      <c r="W54" s="575">
        <v>22</v>
      </c>
      <c r="X54" s="575">
        <v>30</v>
      </c>
      <c r="Y54" s="575">
        <v>10</v>
      </c>
      <c r="Z54" s="575">
        <v>15</v>
      </c>
      <c r="AA54" s="575">
        <v>10</v>
      </c>
      <c r="AB54" s="575">
        <v>0</v>
      </c>
      <c r="AC54" s="575">
        <v>0</v>
      </c>
      <c r="AD54" s="575">
        <v>9</v>
      </c>
      <c r="AE54" s="575">
        <v>14</v>
      </c>
      <c r="AF54" s="575">
        <v>4</v>
      </c>
      <c r="AG54" s="575">
        <v>20</v>
      </c>
      <c r="AH54" s="575">
        <v>5</v>
      </c>
      <c r="AI54" s="575">
        <v>0</v>
      </c>
    </row>
    <row r="55" spans="1:35" x14ac:dyDescent="0.3">
      <c r="A55" s="163" t="str">
        <f t="shared" si="0"/>
        <v>4.00187</v>
      </c>
      <c r="B55" s="575" t="s">
        <v>2039</v>
      </c>
      <c r="C55" s="575" t="s">
        <v>2040</v>
      </c>
      <c r="D55" s="575" t="s">
        <v>2041</v>
      </c>
      <c r="E55" s="575" t="s">
        <v>14</v>
      </c>
      <c r="F55" s="575" t="s">
        <v>49</v>
      </c>
      <c r="G55" s="575" t="s">
        <v>1</v>
      </c>
      <c r="H55" s="575" t="s">
        <v>1398</v>
      </c>
      <c r="I55" s="575">
        <v>0</v>
      </c>
      <c r="J55" s="575" t="s">
        <v>1086</v>
      </c>
      <c r="K55" s="575" t="s">
        <v>1389</v>
      </c>
      <c r="L55" s="575" t="s">
        <v>48</v>
      </c>
      <c r="M55" s="575" t="s">
        <v>1</v>
      </c>
      <c r="N55" s="575" t="s">
        <v>9</v>
      </c>
      <c r="O55" s="575">
        <v>468</v>
      </c>
      <c r="P55" s="575">
        <v>281</v>
      </c>
      <c r="Q55" s="575">
        <v>187</v>
      </c>
      <c r="R55" s="575">
        <v>121</v>
      </c>
      <c r="S55" s="575">
        <v>75</v>
      </c>
      <c r="T55" s="575">
        <v>118</v>
      </c>
      <c r="U55" s="575">
        <v>63</v>
      </c>
      <c r="V55" s="575">
        <v>48</v>
      </c>
      <c r="W55" s="575">
        <v>32</v>
      </c>
      <c r="X55" s="575">
        <v>85</v>
      </c>
      <c r="Y55" s="575">
        <v>49</v>
      </c>
      <c r="Z55" s="575">
        <v>66</v>
      </c>
      <c r="AA55" s="575">
        <v>43</v>
      </c>
      <c r="AB55" s="575">
        <v>30</v>
      </c>
      <c r="AC55" s="575">
        <v>19</v>
      </c>
      <c r="AD55" s="575">
        <v>46</v>
      </c>
      <c r="AE55" s="575">
        <v>55</v>
      </c>
      <c r="AF55" s="575">
        <v>16</v>
      </c>
      <c r="AG55" s="575">
        <v>36</v>
      </c>
      <c r="AH55" s="575">
        <v>23</v>
      </c>
      <c r="AI55" s="575">
        <v>11</v>
      </c>
    </row>
    <row r="56" spans="1:35" x14ac:dyDescent="0.3">
      <c r="A56" s="163" t="str">
        <f t="shared" si="0"/>
        <v>4.00188</v>
      </c>
      <c r="B56" s="575" t="s">
        <v>2051</v>
      </c>
      <c r="C56" s="575" t="s">
        <v>2052</v>
      </c>
      <c r="D56" s="575" t="s">
        <v>2053</v>
      </c>
      <c r="E56" s="575" t="s">
        <v>1182</v>
      </c>
      <c r="F56" s="575" t="s">
        <v>161</v>
      </c>
      <c r="G56" s="575" t="s">
        <v>4</v>
      </c>
      <c r="H56" s="575" t="s">
        <v>1398</v>
      </c>
      <c r="I56" s="575">
        <v>0</v>
      </c>
      <c r="J56" s="575" t="s">
        <v>1086</v>
      </c>
      <c r="K56" s="575" t="s">
        <v>1446</v>
      </c>
      <c r="L56" s="575" t="s">
        <v>48</v>
      </c>
      <c r="M56" s="575" t="s">
        <v>1</v>
      </c>
      <c r="N56" s="575" t="s">
        <v>4</v>
      </c>
      <c r="O56" s="575">
        <v>124</v>
      </c>
      <c r="P56" s="575">
        <v>63</v>
      </c>
      <c r="Q56" s="575">
        <v>61</v>
      </c>
      <c r="R56" s="575">
        <v>47</v>
      </c>
      <c r="S56" s="575">
        <v>19</v>
      </c>
      <c r="T56" s="575">
        <v>23</v>
      </c>
      <c r="U56" s="575">
        <v>14</v>
      </c>
      <c r="V56" s="575">
        <v>6</v>
      </c>
      <c r="W56" s="575">
        <v>3</v>
      </c>
      <c r="X56" s="575">
        <v>30</v>
      </c>
      <c r="Y56" s="575">
        <v>17</v>
      </c>
      <c r="Z56" s="575">
        <v>9</v>
      </c>
      <c r="AA56" s="575">
        <v>2</v>
      </c>
      <c r="AB56" s="575">
        <v>9</v>
      </c>
      <c r="AC56" s="575">
        <v>8</v>
      </c>
      <c r="AD56" s="575">
        <v>28</v>
      </c>
      <c r="AE56" s="575">
        <v>9</v>
      </c>
      <c r="AF56" s="575">
        <v>3</v>
      </c>
      <c r="AG56" s="575">
        <v>13</v>
      </c>
      <c r="AH56" s="575">
        <v>7</v>
      </c>
      <c r="AI56" s="575">
        <v>1</v>
      </c>
    </row>
    <row r="57" spans="1:35" x14ac:dyDescent="0.3">
      <c r="A57" s="163" t="str">
        <f t="shared" si="0"/>
        <v>4.00189</v>
      </c>
      <c r="B57" s="575" t="s">
        <v>2064</v>
      </c>
      <c r="C57" s="575" t="s">
        <v>2065</v>
      </c>
      <c r="D57" s="575" t="s">
        <v>2066</v>
      </c>
      <c r="E57" s="575" t="s">
        <v>1182</v>
      </c>
      <c r="F57" s="575" t="s">
        <v>161</v>
      </c>
      <c r="G57" s="575" t="s">
        <v>1</v>
      </c>
      <c r="H57" s="575" t="s">
        <v>1398</v>
      </c>
      <c r="I57" s="575">
        <v>0</v>
      </c>
      <c r="J57" s="575" t="s">
        <v>1086</v>
      </c>
      <c r="K57" s="575" t="s">
        <v>1446</v>
      </c>
      <c r="L57" s="575" t="s">
        <v>48</v>
      </c>
      <c r="M57" s="575" t="s">
        <v>1</v>
      </c>
      <c r="N57" s="575" t="s">
        <v>5</v>
      </c>
      <c r="O57" s="575">
        <v>119</v>
      </c>
      <c r="P57" s="575">
        <v>68</v>
      </c>
      <c r="Q57" s="575">
        <v>51</v>
      </c>
      <c r="R57" s="575">
        <v>28</v>
      </c>
      <c r="S57" s="575">
        <v>18</v>
      </c>
      <c r="T57" s="575">
        <v>29</v>
      </c>
      <c r="U57" s="575">
        <v>13</v>
      </c>
      <c r="V57" s="575">
        <v>12</v>
      </c>
      <c r="W57" s="575">
        <v>4</v>
      </c>
      <c r="X57" s="575">
        <v>18</v>
      </c>
      <c r="Y57" s="575">
        <v>12</v>
      </c>
      <c r="Z57" s="575">
        <v>19</v>
      </c>
      <c r="AA57" s="575">
        <v>13</v>
      </c>
      <c r="AB57" s="575">
        <v>13</v>
      </c>
      <c r="AC57" s="575">
        <v>8</v>
      </c>
      <c r="AD57" s="575">
        <v>10</v>
      </c>
      <c r="AE57" s="575">
        <v>16</v>
      </c>
      <c r="AF57" s="575">
        <v>8</v>
      </c>
      <c r="AG57" s="575">
        <v>6</v>
      </c>
      <c r="AH57" s="575">
        <v>6</v>
      </c>
      <c r="AI57" s="575">
        <v>5</v>
      </c>
    </row>
    <row r="58" spans="1:35" x14ac:dyDescent="0.3">
      <c r="A58" s="163" t="str">
        <f t="shared" si="0"/>
        <v>4.00190</v>
      </c>
      <c r="B58" s="575" t="s">
        <v>2076</v>
      </c>
      <c r="C58" s="575" t="s">
        <v>2077</v>
      </c>
      <c r="D58" s="575" t="s">
        <v>2078</v>
      </c>
      <c r="E58" s="575" t="s">
        <v>14</v>
      </c>
      <c r="F58" s="575" t="s">
        <v>49</v>
      </c>
      <c r="G58" s="575" t="s">
        <v>6</v>
      </c>
      <c r="H58" s="575" t="s">
        <v>1398</v>
      </c>
      <c r="I58" s="575">
        <v>0</v>
      </c>
      <c r="J58" s="575" t="s">
        <v>1086</v>
      </c>
      <c r="K58" s="575" t="s">
        <v>1389</v>
      </c>
      <c r="L58" s="575" t="s">
        <v>48</v>
      </c>
      <c r="M58" s="575" t="s">
        <v>14</v>
      </c>
      <c r="N58" s="575" t="s">
        <v>1</v>
      </c>
      <c r="O58" s="575">
        <v>90</v>
      </c>
      <c r="P58" s="575">
        <v>58</v>
      </c>
      <c r="Q58" s="575">
        <v>32</v>
      </c>
      <c r="R58" s="575">
        <v>36</v>
      </c>
      <c r="S58" s="575">
        <v>20</v>
      </c>
      <c r="T58" s="575">
        <v>34</v>
      </c>
      <c r="U58" s="575">
        <v>21</v>
      </c>
      <c r="V58" s="575">
        <v>3</v>
      </c>
      <c r="W58" s="575">
        <v>2</v>
      </c>
      <c r="X58" s="575">
        <v>5</v>
      </c>
      <c r="Y58" s="575">
        <v>5</v>
      </c>
      <c r="Z58" s="575">
        <v>11</v>
      </c>
      <c r="AA58" s="575">
        <v>9</v>
      </c>
      <c r="AB58" s="575">
        <v>1</v>
      </c>
      <c r="AC58" s="575">
        <v>1</v>
      </c>
      <c r="AD58" s="575">
        <v>16</v>
      </c>
      <c r="AE58" s="575">
        <v>13</v>
      </c>
      <c r="AF58" s="575">
        <v>1</v>
      </c>
      <c r="AG58" s="575">
        <v>0</v>
      </c>
      <c r="AH58" s="575">
        <v>2</v>
      </c>
      <c r="AI58" s="575">
        <v>0</v>
      </c>
    </row>
    <row r="59" spans="1:35" x14ac:dyDescent="0.3">
      <c r="A59" s="163" t="str">
        <f t="shared" si="0"/>
        <v>4.00191</v>
      </c>
      <c r="B59" s="575" t="s">
        <v>2086</v>
      </c>
      <c r="C59" s="575" t="s">
        <v>2087</v>
      </c>
      <c r="D59" s="575" t="s">
        <v>2088</v>
      </c>
      <c r="E59" s="575" t="s">
        <v>1182</v>
      </c>
      <c r="F59" s="575" t="s">
        <v>161</v>
      </c>
      <c r="G59" s="575" t="s">
        <v>2</v>
      </c>
      <c r="H59" s="575" t="s">
        <v>1398</v>
      </c>
      <c r="I59" s="575">
        <v>0</v>
      </c>
      <c r="J59" s="575" t="s">
        <v>1086</v>
      </c>
      <c r="K59" s="575" t="s">
        <v>1446</v>
      </c>
      <c r="L59" s="575" t="s">
        <v>48</v>
      </c>
      <c r="M59" s="575" t="s">
        <v>1</v>
      </c>
      <c r="N59" s="575" t="s">
        <v>13</v>
      </c>
      <c r="O59" s="575">
        <v>192</v>
      </c>
      <c r="P59" s="575">
        <v>112</v>
      </c>
      <c r="Q59" s="575">
        <v>80</v>
      </c>
      <c r="R59" s="575">
        <v>58</v>
      </c>
      <c r="S59" s="575">
        <v>34</v>
      </c>
      <c r="T59" s="575">
        <v>67</v>
      </c>
      <c r="U59" s="575">
        <v>33</v>
      </c>
      <c r="V59" s="575">
        <v>10</v>
      </c>
      <c r="W59" s="575">
        <v>7</v>
      </c>
      <c r="X59" s="575">
        <v>40</v>
      </c>
      <c r="Y59" s="575">
        <v>27</v>
      </c>
      <c r="Z59" s="575">
        <v>15</v>
      </c>
      <c r="AA59" s="575">
        <v>10</v>
      </c>
      <c r="AB59" s="575">
        <v>2</v>
      </c>
      <c r="AC59" s="575">
        <v>1</v>
      </c>
      <c r="AD59" s="575">
        <v>24</v>
      </c>
      <c r="AE59" s="575">
        <v>34</v>
      </c>
      <c r="AF59" s="575">
        <v>3</v>
      </c>
      <c r="AG59" s="575">
        <v>13</v>
      </c>
      <c r="AH59" s="575">
        <v>5</v>
      </c>
      <c r="AI59" s="575">
        <v>1</v>
      </c>
    </row>
    <row r="60" spans="1:35" x14ac:dyDescent="0.3">
      <c r="A60" s="163" t="str">
        <f t="shared" si="0"/>
        <v>4.00193</v>
      </c>
      <c r="B60" s="575" t="s">
        <v>2099</v>
      </c>
      <c r="C60" s="575" t="s">
        <v>2100</v>
      </c>
      <c r="D60" s="575" t="s">
        <v>2101</v>
      </c>
      <c r="E60" s="575" t="s">
        <v>1178</v>
      </c>
      <c r="F60" s="575" t="s">
        <v>507</v>
      </c>
      <c r="G60" s="575" t="s">
        <v>1</v>
      </c>
      <c r="H60" s="575" t="s">
        <v>1398</v>
      </c>
      <c r="I60" s="575">
        <v>0</v>
      </c>
      <c r="J60" s="575" t="s">
        <v>1086</v>
      </c>
      <c r="K60" s="575" t="s">
        <v>1389</v>
      </c>
      <c r="L60" s="575" t="s">
        <v>48</v>
      </c>
      <c r="M60" s="575" t="s">
        <v>3</v>
      </c>
      <c r="N60" s="575" t="s">
        <v>1</v>
      </c>
      <c r="O60" s="575">
        <v>90</v>
      </c>
      <c r="P60" s="575">
        <v>47</v>
      </c>
      <c r="Q60" s="575">
        <v>43</v>
      </c>
      <c r="R60" s="575">
        <v>31</v>
      </c>
      <c r="S60" s="575">
        <v>18</v>
      </c>
      <c r="T60" s="575">
        <v>22</v>
      </c>
      <c r="U60" s="575">
        <v>9</v>
      </c>
      <c r="V60" s="575">
        <v>4</v>
      </c>
      <c r="W60" s="575">
        <v>3</v>
      </c>
      <c r="X60" s="575">
        <v>21</v>
      </c>
      <c r="Y60" s="575">
        <v>9</v>
      </c>
      <c r="Z60" s="575">
        <v>12</v>
      </c>
      <c r="AA60" s="575">
        <v>8</v>
      </c>
      <c r="AB60" s="575">
        <v>0</v>
      </c>
      <c r="AC60" s="575">
        <v>0</v>
      </c>
      <c r="AD60" s="575">
        <v>13</v>
      </c>
      <c r="AE60" s="575">
        <v>13</v>
      </c>
      <c r="AF60" s="575">
        <v>1</v>
      </c>
      <c r="AG60" s="575">
        <v>12</v>
      </c>
      <c r="AH60" s="575">
        <v>4</v>
      </c>
      <c r="AI60" s="575">
        <v>0</v>
      </c>
    </row>
    <row r="61" spans="1:35" x14ac:dyDescent="0.3">
      <c r="A61" s="163" t="str">
        <f t="shared" si="0"/>
        <v>4.00196</v>
      </c>
      <c r="B61" s="575" t="s">
        <v>2110</v>
      </c>
      <c r="C61" s="575" t="s">
        <v>2111</v>
      </c>
      <c r="D61" s="575" t="s">
        <v>2112</v>
      </c>
      <c r="E61" s="575" t="s">
        <v>1178</v>
      </c>
      <c r="F61" s="575" t="s">
        <v>507</v>
      </c>
      <c r="G61" s="575" t="s">
        <v>7</v>
      </c>
      <c r="H61" s="575" t="s">
        <v>1398</v>
      </c>
      <c r="I61" s="575">
        <v>0</v>
      </c>
      <c r="J61" s="575" t="s">
        <v>1086</v>
      </c>
      <c r="K61" s="575" t="s">
        <v>1446</v>
      </c>
      <c r="L61" s="575" t="s">
        <v>48</v>
      </c>
      <c r="M61" s="575" t="s">
        <v>5</v>
      </c>
      <c r="N61" s="575" t="s">
        <v>2</v>
      </c>
      <c r="O61" s="575">
        <v>227</v>
      </c>
      <c r="P61" s="575">
        <v>146</v>
      </c>
      <c r="Q61" s="575">
        <v>81</v>
      </c>
      <c r="R61" s="575">
        <v>56</v>
      </c>
      <c r="S61" s="575">
        <v>30</v>
      </c>
      <c r="T61" s="575">
        <v>47</v>
      </c>
      <c r="U61" s="575">
        <v>33</v>
      </c>
      <c r="V61" s="575">
        <v>25</v>
      </c>
      <c r="W61" s="575">
        <v>18</v>
      </c>
      <c r="X61" s="575">
        <v>47</v>
      </c>
      <c r="Y61" s="575">
        <v>32</v>
      </c>
      <c r="Z61" s="575">
        <v>37</v>
      </c>
      <c r="AA61" s="575">
        <v>22</v>
      </c>
      <c r="AB61" s="575">
        <v>15</v>
      </c>
      <c r="AC61" s="575">
        <v>11</v>
      </c>
      <c r="AD61" s="575">
        <v>26</v>
      </c>
      <c r="AE61" s="575">
        <v>14</v>
      </c>
      <c r="AF61" s="575">
        <v>7</v>
      </c>
      <c r="AG61" s="575">
        <v>15</v>
      </c>
      <c r="AH61" s="575">
        <v>15</v>
      </c>
      <c r="AI61" s="575">
        <v>4</v>
      </c>
    </row>
    <row r="62" spans="1:35" x14ac:dyDescent="0.3">
      <c r="A62" s="163" t="str">
        <f t="shared" si="0"/>
        <v>4.00197</v>
      </c>
      <c r="B62" s="575" t="s">
        <v>2125</v>
      </c>
      <c r="C62" s="575" t="s">
        <v>2126</v>
      </c>
      <c r="D62" s="575" t="s">
        <v>2127</v>
      </c>
      <c r="E62" s="575" t="s">
        <v>15</v>
      </c>
      <c r="F62" s="575" t="s">
        <v>115</v>
      </c>
      <c r="G62" s="575" t="s">
        <v>1</v>
      </c>
      <c r="H62" s="575" t="s">
        <v>1398</v>
      </c>
      <c r="I62" s="575">
        <v>0</v>
      </c>
      <c r="J62" s="575" t="s">
        <v>1086</v>
      </c>
      <c r="K62" s="575" t="s">
        <v>1389</v>
      </c>
      <c r="L62" s="575" t="s">
        <v>48</v>
      </c>
      <c r="M62" s="575" t="s">
        <v>6</v>
      </c>
      <c r="N62" s="575" t="s">
        <v>1</v>
      </c>
      <c r="O62" s="575">
        <v>307</v>
      </c>
      <c r="P62" s="575">
        <v>173</v>
      </c>
      <c r="Q62" s="575">
        <v>134</v>
      </c>
      <c r="R62" s="575">
        <v>158</v>
      </c>
      <c r="S62" s="575">
        <v>96</v>
      </c>
      <c r="T62" s="575">
        <v>59</v>
      </c>
      <c r="U62" s="575">
        <v>34</v>
      </c>
      <c r="V62" s="575">
        <v>11</v>
      </c>
      <c r="W62" s="575">
        <v>6</v>
      </c>
      <c r="X62" s="575">
        <v>45</v>
      </c>
      <c r="Y62" s="575">
        <v>22</v>
      </c>
      <c r="Z62" s="575">
        <v>18</v>
      </c>
      <c r="AA62" s="575">
        <v>7</v>
      </c>
      <c r="AB62" s="575">
        <v>16</v>
      </c>
      <c r="AC62" s="575">
        <v>8</v>
      </c>
      <c r="AD62" s="575">
        <v>62</v>
      </c>
      <c r="AE62" s="575">
        <v>25</v>
      </c>
      <c r="AF62" s="575">
        <v>5</v>
      </c>
      <c r="AG62" s="575">
        <v>23</v>
      </c>
      <c r="AH62" s="575">
        <v>11</v>
      </c>
      <c r="AI62" s="575">
        <v>8</v>
      </c>
    </row>
    <row r="63" spans="1:35" x14ac:dyDescent="0.3">
      <c r="A63" s="163" t="str">
        <f t="shared" si="0"/>
        <v>4.00198</v>
      </c>
      <c r="B63" s="575" t="s">
        <v>2138</v>
      </c>
      <c r="C63" s="575" t="s">
        <v>2139</v>
      </c>
      <c r="D63" s="575" t="s">
        <v>2140</v>
      </c>
      <c r="E63" s="575" t="s">
        <v>15</v>
      </c>
      <c r="F63" s="575" t="s">
        <v>115</v>
      </c>
      <c r="G63" s="575" t="s">
        <v>2</v>
      </c>
      <c r="H63" s="575" t="s">
        <v>1398</v>
      </c>
      <c r="I63" s="575">
        <v>0</v>
      </c>
      <c r="J63" s="575" t="s">
        <v>1086</v>
      </c>
      <c r="K63" s="575" t="s">
        <v>1446</v>
      </c>
      <c r="L63" s="575" t="s">
        <v>48</v>
      </c>
      <c r="M63" s="575" t="s">
        <v>6</v>
      </c>
      <c r="N63" s="575" t="s">
        <v>2</v>
      </c>
      <c r="O63" s="575">
        <v>90</v>
      </c>
      <c r="P63" s="575">
        <v>55</v>
      </c>
      <c r="Q63" s="575">
        <v>35</v>
      </c>
      <c r="R63" s="575">
        <v>30</v>
      </c>
      <c r="S63" s="575">
        <v>19</v>
      </c>
      <c r="T63" s="575">
        <v>32</v>
      </c>
      <c r="U63" s="575">
        <v>17</v>
      </c>
      <c r="V63" s="575">
        <v>6</v>
      </c>
      <c r="W63" s="575">
        <v>3</v>
      </c>
      <c r="X63" s="575">
        <v>15</v>
      </c>
      <c r="Y63" s="575">
        <v>12</v>
      </c>
      <c r="Z63" s="575">
        <v>7</v>
      </c>
      <c r="AA63" s="575">
        <v>4</v>
      </c>
      <c r="AB63" s="575">
        <v>0</v>
      </c>
      <c r="AC63" s="575">
        <v>0</v>
      </c>
      <c r="AD63" s="575">
        <v>11</v>
      </c>
      <c r="AE63" s="575">
        <v>15</v>
      </c>
      <c r="AF63" s="575">
        <v>3</v>
      </c>
      <c r="AG63" s="575">
        <v>3</v>
      </c>
      <c r="AH63" s="575">
        <v>3</v>
      </c>
      <c r="AI63" s="575">
        <v>0</v>
      </c>
    </row>
    <row r="64" spans="1:35" x14ac:dyDescent="0.3">
      <c r="A64" s="163" t="str">
        <f t="shared" si="0"/>
        <v>4.00199</v>
      </c>
      <c r="B64" s="575" t="s">
        <v>2149</v>
      </c>
      <c r="C64" s="575" t="s">
        <v>2150</v>
      </c>
      <c r="D64" s="575" t="s">
        <v>2151</v>
      </c>
      <c r="E64" s="575" t="s">
        <v>55</v>
      </c>
      <c r="F64" s="575" t="s">
        <v>47</v>
      </c>
      <c r="G64" s="575" t="s">
        <v>1</v>
      </c>
      <c r="H64" s="575" t="s">
        <v>1398</v>
      </c>
      <c r="I64" s="575">
        <v>0</v>
      </c>
      <c r="J64" s="575" t="s">
        <v>1086</v>
      </c>
      <c r="K64" s="575" t="s">
        <v>1389</v>
      </c>
      <c r="L64" s="575" t="s">
        <v>48</v>
      </c>
      <c r="M64" s="575" t="s">
        <v>7</v>
      </c>
      <c r="N64" s="575" t="s">
        <v>1</v>
      </c>
      <c r="O64" s="575">
        <v>255</v>
      </c>
      <c r="P64" s="575">
        <v>147</v>
      </c>
      <c r="Q64" s="575">
        <v>108</v>
      </c>
      <c r="R64" s="575">
        <v>84</v>
      </c>
      <c r="S64" s="575">
        <v>49</v>
      </c>
      <c r="T64" s="575">
        <v>57</v>
      </c>
      <c r="U64" s="575">
        <v>30</v>
      </c>
      <c r="V64" s="575">
        <v>13</v>
      </c>
      <c r="W64" s="575">
        <v>7</v>
      </c>
      <c r="X64" s="575">
        <v>47</v>
      </c>
      <c r="Y64" s="575">
        <v>25</v>
      </c>
      <c r="Z64" s="575">
        <v>31</v>
      </c>
      <c r="AA64" s="575">
        <v>17</v>
      </c>
      <c r="AB64" s="575">
        <v>23</v>
      </c>
      <c r="AC64" s="575">
        <v>19</v>
      </c>
      <c r="AD64" s="575">
        <v>35</v>
      </c>
      <c r="AE64" s="575">
        <v>27</v>
      </c>
      <c r="AF64" s="575">
        <v>6</v>
      </c>
      <c r="AG64" s="575">
        <v>22</v>
      </c>
      <c r="AH64" s="575">
        <v>14</v>
      </c>
      <c r="AI64" s="575">
        <v>4</v>
      </c>
    </row>
    <row r="65" spans="1:35" x14ac:dyDescent="0.3">
      <c r="A65" s="163" t="str">
        <f t="shared" si="0"/>
        <v>4.00200</v>
      </c>
      <c r="B65" s="575" t="s">
        <v>2162</v>
      </c>
      <c r="C65" s="575" t="s">
        <v>2163</v>
      </c>
      <c r="D65" s="575" t="s">
        <v>2164</v>
      </c>
      <c r="E65" s="575" t="s">
        <v>55</v>
      </c>
      <c r="F65" s="575" t="s">
        <v>47</v>
      </c>
      <c r="G65" s="575" t="s">
        <v>3</v>
      </c>
      <c r="H65" s="575" t="s">
        <v>1398</v>
      </c>
      <c r="I65" s="575">
        <v>0</v>
      </c>
      <c r="J65" s="575" t="s">
        <v>1086</v>
      </c>
      <c r="K65" s="575" t="s">
        <v>1446</v>
      </c>
      <c r="L65" s="575" t="s">
        <v>48</v>
      </c>
      <c r="M65" s="575" t="s">
        <v>15</v>
      </c>
      <c r="N65" s="575" t="s">
        <v>1</v>
      </c>
      <c r="O65" s="575">
        <v>139</v>
      </c>
      <c r="P65" s="575">
        <v>85</v>
      </c>
      <c r="Q65" s="575">
        <v>54</v>
      </c>
      <c r="R65" s="575">
        <v>45</v>
      </c>
      <c r="S65" s="575">
        <v>30</v>
      </c>
      <c r="T65" s="575">
        <v>29</v>
      </c>
      <c r="U65" s="575">
        <v>18</v>
      </c>
      <c r="V65" s="575">
        <v>16</v>
      </c>
      <c r="W65" s="575">
        <v>10</v>
      </c>
      <c r="X65" s="575">
        <v>13</v>
      </c>
      <c r="Y65" s="575">
        <v>7</v>
      </c>
      <c r="Z65" s="575">
        <v>18</v>
      </c>
      <c r="AA65" s="575">
        <v>12</v>
      </c>
      <c r="AB65" s="575">
        <v>18</v>
      </c>
      <c r="AC65" s="575">
        <v>8</v>
      </c>
      <c r="AD65" s="575">
        <v>15</v>
      </c>
      <c r="AE65" s="575">
        <v>11</v>
      </c>
      <c r="AF65" s="575">
        <v>6</v>
      </c>
      <c r="AG65" s="575">
        <v>6</v>
      </c>
      <c r="AH65" s="575">
        <v>6</v>
      </c>
      <c r="AI65" s="575">
        <v>10</v>
      </c>
    </row>
    <row r="66" spans="1:35" x14ac:dyDescent="0.3">
      <c r="A66" s="163" t="str">
        <f t="shared" si="0"/>
        <v>4.00201</v>
      </c>
      <c r="B66" s="575" t="s">
        <v>2174</v>
      </c>
      <c r="C66" s="575" t="s">
        <v>2175</v>
      </c>
      <c r="D66" s="575" t="s">
        <v>2176</v>
      </c>
      <c r="E66" s="575" t="s">
        <v>55</v>
      </c>
      <c r="F66" s="575" t="s">
        <v>47</v>
      </c>
      <c r="G66" s="575" t="s">
        <v>4</v>
      </c>
      <c r="H66" s="575" t="s">
        <v>1398</v>
      </c>
      <c r="I66" s="575">
        <v>0</v>
      </c>
      <c r="J66" s="575" t="s">
        <v>1086</v>
      </c>
      <c r="K66" s="575" t="s">
        <v>1389</v>
      </c>
      <c r="L66" s="575" t="s">
        <v>48</v>
      </c>
      <c r="M66" s="575" t="s">
        <v>7</v>
      </c>
      <c r="N66" s="575" t="s">
        <v>3</v>
      </c>
      <c r="O66" s="575">
        <v>316</v>
      </c>
      <c r="P66" s="575">
        <v>188</v>
      </c>
      <c r="Q66" s="575">
        <v>128</v>
      </c>
      <c r="R66" s="575">
        <v>161</v>
      </c>
      <c r="S66" s="575">
        <v>92</v>
      </c>
      <c r="T66" s="575">
        <v>72</v>
      </c>
      <c r="U66" s="575">
        <v>44</v>
      </c>
      <c r="V66" s="575">
        <v>23</v>
      </c>
      <c r="W66" s="575">
        <v>18</v>
      </c>
      <c r="X66" s="575">
        <v>48</v>
      </c>
      <c r="Y66" s="575">
        <v>28</v>
      </c>
      <c r="Z66" s="575">
        <v>11</v>
      </c>
      <c r="AA66" s="575">
        <v>5</v>
      </c>
      <c r="AB66" s="575">
        <v>1</v>
      </c>
      <c r="AC66" s="575">
        <v>1</v>
      </c>
      <c r="AD66" s="575">
        <v>69</v>
      </c>
      <c r="AE66" s="575">
        <v>28</v>
      </c>
      <c r="AF66" s="575">
        <v>5</v>
      </c>
      <c r="AG66" s="575">
        <v>20</v>
      </c>
      <c r="AH66" s="575">
        <v>6</v>
      </c>
      <c r="AI66" s="575">
        <v>0</v>
      </c>
    </row>
    <row r="67" spans="1:35" x14ac:dyDescent="0.3">
      <c r="A67" s="163" t="str">
        <f t="shared" si="0"/>
        <v>4.00202</v>
      </c>
      <c r="B67" s="575" t="s">
        <v>1465</v>
      </c>
      <c r="C67" s="575" t="s">
        <v>2189</v>
      </c>
      <c r="D67" s="575" t="s">
        <v>2190</v>
      </c>
      <c r="E67" s="575" t="s">
        <v>55</v>
      </c>
      <c r="F67" s="575" t="s">
        <v>47</v>
      </c>
      <c r="G67" s="575" t="s">
        <v>5</v>
      </c>
      <c r="H67" s="575" t="s">
        <v>1398</v>
      </c>
      <c r="I67" s="575">
        <v>0</v>
      </c>
      <c r="J67" s="575" t="s">
        <v>1086</v>
      </c>
      <c r="K67" s="575" t="s">
        <v>1446</v>
      </c>
      <c r="L67" s="575" t="s">
        <v>48</v>
      </c>
      <c r="M67" s="575" t="s">
        <v>9</v>
      </c>
      <c r="N67" s="575" t="s">
        <v>1</v>
      </c>
      <c r="O67" s="575">
        <v>141</v>
      </c>
      <c r="P67" s="575">
        <v>87</v>
      </c>
      <c r="Q67" s="575">
        <v>54</v>
      </c>
      <c r="R67" s="575">
        <v>16</v>
      </c>
      <c r="S67" s="575">
        <v>11</v>
      </c>
      <c r="T67" s="575">
        <v>36</v>
      </c>
      <c r="U67" s="575">
        <v>23</v>
      </c>
      <c r="V67" s="575">
        <v>28</v>
      </c>
      <c r="W67" s="575">
        <v>17</v>
      </c>
      <c r="X67" s="575">
        <v>16</v>
      </c>
      <c r="Y67" s="575">
        <v>9</v>
      </c>
      <c r="Z67" s="575">
        <v>21</v>
      </c>
      <c r="AA67" s="575">
        <v>11</v>
      </c>
      <c r="AB67" s="575">
        <v>24</v>
      </c>
      <c r="AC67" s="575">
        <v>16</v>
      </c>
      <c r="AD67" s="575">
        <v>5</v>
      </c>
      <c r="AE67" s="575">
        <v>13</v>
      </c>
      <c r="AF67" s="575">
        <v>11</v>
      </c>
      <c r="AG67" s="575">
        <v>7</v>
      </c>
      <c r="AH67" s="575">
        <v>10</v>
      </c>
      <c r="AI67" s="575">
        <v>8</v>
      </c>
    </row>
    <row r="68" spans="1:35" x14ac:dyDescent="0.3">
      <c r="A68" s="163" t="str">
        <f t="shared" ref="A68:A131" si="1">CONCATENATE("4.",B68)</f>
        <v>4.00203</v>
      </c>
      <c r="B68" s="575" t="s">
        <v>1643</v>
      </c>
      <c r="C68" s="575" t="s">
        <v>2199</v>
      </c>
      <c r="D68" s="575" t="s">
        <v>2200</v>
      </c>
      <c r="E68" s="575" t="s">
        <v>55</v>
      </c>
      <c r="F68" s="575" t="s">
        <v>47</v>
      </c>
      <c r="G68" s="575" t="s">
        <v>6</v>
      </c>
      <c r="H68" s="575" t="s">
        <v>1398</v>
      </c>
      <c r="I68" s="575">
        <v>0</v>
      </c>
      <c r="J68" s="575" t="s">
        <v>1086</v>
      </c>
      <c r="K68" s="575" t="s">
        <v>1446</v>
      </c>
      <c r="L68" s="575" t="s">
        <v>48</v>
      </c>
      <c r="M68" s="575" t="s">
        <v>9</v>
      </c>
      <c r="N68" s="575" t="s">
        <v>2</v>
      </c>
      <c r="O68" s="575">
        <v>220</v>
      </c>
      <c r="P68" s="575">
        <v>118</v>
      </c>
      <c r="Q68" s="575">
        <v>102</v>
      </c>
      <c r="R68" s="575">
        <v>83</v>
      </c>
      <c r="S68" s="575">
        <v>40</v>
      </c>
      <c r="T68" s="575">
        <v>50</v>
      </c>
      <c r="U68" s="575">
        <v>27</v>
      </c>
      <c r="V68" s="575">
        <v>36</v>
      </c>
      <c r="W68" s="575">
        <v>20</v>
      </c>
      <c r="X68" s="575">
        <v>24</v>
      </c>
      <c r="Y68" s="575">
        <v>14</v>
      </c>
      <c r="Z68" s="575">
        <v>16</v>
      </c>
      <c r="AA68" s="575">
        <v>9</v>
      </c>
      <c r="AB68" s="575">
        <v>11</v>
      </c>
      <c r="AC68" s="575">
        <v>8</v>
      </c>
      <c r="AD68" s="575">
        <v>43</v>
      </c>
      <c r="AE68" s="575">
        <v>23</v>
      </c>
      <c r="AF68" s="575">
        <v>16</v>
      </c>
      <c r="AG68" s="575">
        <v>10</v>
      </c>
      <c r="AH68" s="575">
        <v>7</v>
      </c>
      <c r="AI68" s="575">
        <v>3</v>
      </c>
    </row>
    <row r="69" spans="1:35" x14ac:dyDescent="0.3">
      <c r="A69" s="163" t="str">
        <f t="shared" si="1"/>
        <v>4.00204</v>
      </c>
      <c r="B69" s="575" t="s">
        <v>2208</v>
      </c>
      <c r="C69" s="575" t="s">
        <v>2209</v>
      </c>
      <c r="D69" s="575" t="s">
        <v>2210</v>
      </c>
      <c r="E69" s="575" t="s">
        <v>15</v>
      </c>
      <c r="F69" s="575" t="s">
        <v>115</v>
      </c>
      <c r="G69" s="575" t="s">
        <v>4</v>
      </c>
      <c r="H69" s="575" t="s">
        <v>1398</v>
      </c>
      <c r="I69" s="575">
        <v>0</v>
      </c>
      <c r="J69" s="575" t="s">
        <v>1086</v>
      </c>
      <c r="K69" s="575" t="s">
        <v>1446</v>
      </c>
      <c r="L69" s="575" t="s">
        <v>48</v>
      </c>
      <c r="M69" s="575" t="s">
        <v>10</v>
      </c>
      <c r="N69" s="575" t="s">
        <v>1</v>
      </c>
      <c r="O69" s="575">
        <v>189</v>
      </c>
      <c r="P69" s="575">
        <v>102</v>
      </c>
      <c r="Q69" s="575">
        <v>87</v>
      </c>
      <c r="R69" s="575">
        <v>56</v>
      </c>
      <c r="S69" s="575">
        <v>29</v>
      </c>
      <c r="T69" s="575">
        <v>42</v>
      </c>
      <c r="U69" s="575">
        <v>21</v>
      </c>
      <c r="V69" s="575">
        <v>29</v>
      </c>
      <c r="W69" s="575">
        <v>14</v>
      </c>
      <c r="X69" s="575">
        <v>34</v>
      </c>
      <c r="Y69" s="575">
        <v>17</v>
      </c>
      <c r="Z69" s="575">
        <v>15</v>
      </c>
      <c r="AA69" s="575">
        <v>12</v>
      </c>
      <c r="AB69" s="575">
        <v>13</v>
      </c>
      <c r="AC69" s="575">
        <v>9</v>
      </c>
      <c r="AD69" s="575">
        <v>27</v>
      </c>
      <c r="AE69" s="575">
        <v>21</v>
      </c>
      <c r="AF69" s="575">
        <v>15</v>
      </c>
      <c r="AG69" s="575">
        <v>17</v>
      </c>
      <c r="AH69" s="575">
        <v>3</v>
      </c>
      <c r="AI69" s="575">
        <v>4</v>
      </c>
    </row>
    <row r="70" spans="1:35" x14ac:dyDescent="0.3">
      <c r="A70" s="163" t="str">
        <f t="shared" si="1"/>
        <v>4.00206</v>
      </c>
      <c r="B70" s="575" t="s">
        <v>2220</v>
      </c>
      <c r="C70" s="575" t="s">
        <v>2221</v>
      </c>
      <c r="D70" s="575" t="s">
        <v>2222</v>
      </c>
      <c r="E70" s="575" t="s">
        <v>55</v>
      </c>
      <c r="F70" s="575" t="s">
        <v>47</v>
      </c>
      <c r="G70" s="575" t="s">
        <v>11</v>
      </c>
      <c r="H70" s="575" t="s">
        <v>1398</v>
      </c>
      <c r="I70" s="575">
        <v>0</v>
      </c>
      <c r="J70" s="575" t="s">
        <v>1086</v>
      </c>
      <c r="K70" s="575" t="s">
        <v>1446</v>
      </c>
      <c r="L70" s="575" t="s">
        <v>48</v>
      </c>
      <c r="M70" s="575" t="s">
        <v>11</v>
      </c>
      <c r="N70" s="575" t="s">
        <v>2</v>
      </c>
      <c r="O70" s="575">
        <v>257</v>
      </c>
      <c r="P70" s="575">
        <v>160</v>
      </c>
      <c r="Q70" s="575">
        <v>97</v>
      </c>
      <c r="R70" s="575">
        <v>85</v>
      </c>
      <c r="S70" s="575">
        <v>54</v>
      </c>
      <c r="T70" s="575">
        <v>70</v>
      </c>
      <c r="U70" s="575">
        <v>48</v>
      </c>
      <c r="V70" s="575">
        <v>30</v>
      </c>
      <c r="W70" s="575">
        <v>19</v>
      </c>
      <c r="X70" s="575">
        <v>29</v>
      </c>
      <c r="Y70" s="575">
        <v>19</v>
      </c>
      <c r="Z70" s="575">
        <v>23</v>
      </c>
      <c r="AA70" s="575">
        <v>11</v>
      </c>
      <c r="AB70" s="575">
        <v>20</v>
      </c>
      <c r="AC70" s="575">
        <v>9</v>
      </c>
      <c r="AD70" s="575">
        <v>31</v>
      </c>
      <c r="AE70" s="575">
        <v>22</v>
      </c>
      <c r="AF70" s="575">
        <v>11</v>
      </c>
      <c r="AG70" s="575">
        <v>10</v>
      </c>
      <c r="AH70" s="575">
        <v>12</v>
      </c>
      <c r="AI70" s="575">
        <v>11</v>
      </c>
    </row>
    <row r="71" spans="1:35" x14ac:dyDescent="0.3">
      <c r="A71" s="163" t="str">
        <f t="shared" si="1"/>
        <v>4.00208</v>
      </c>
      <c r="B71" s="575" t="s">
        <v>2233</v>
      </c>
      <c r="C71" s="575" t="s">
        <v>2234</v>
      </c>
      <c r="D71" s="575" t="s">
        <v>2235</v>
      </c>
      <c r="E71" s="575" t="s">
        <v>103</v>
      </c>
      <c r="F71" s="575" t="s">
        <v>1032</v>
      </c>
      <c r="G71" s="575" t="s">
        <v>1</v>
      </c>
      <c r="H71" s="575" t="s">
        <v>1398</v>
      </c>
      <c r="I71" s="575">
        <v>0</v>
      </c>
      <c r="J71" s="575" t="s">
        <v>1086</v>
      </c>
      <c r="K71" s="575" t="s">
        <v>1389</v>
      </c>
      <c r="L71" s="575" t="s">
        <v>43</v>
      </c>
      <c r="M71" s="575" t="s">
        <v>1</v>
      </c>
      <c r="N71" s="575" t="s">
        <v>1</v>
      </c>
      <c r="O71" s="575">
        <v>244</v>
      </c>
      <c r="P71" s="575">
        <v>137</v>
      </c>
      <c r="Q71" s="575">
        <v>107</v>
      </c>
      <c r="R71" s="575">
        <v>77</v>
      </c>
      <c r="S71" s="575">
        <v>54</v>
      </c>
      <c r="T71" s="575">
        <v>38</v>
      </c>
      <c r="U71" s="575">
        <v>18</v>
      </c>
      <c r="V71" s="575">
        <v>21</v>
      </c>
      <c r="W71" s="575">
        <v>11</v>
      </c>
      <c r="X71" s="575">
        <v>72</v>
      </c>
      <c r="Y71" s="575">
        <v>35</v>
      </c>
      <c r="Z71" s="575">
        <v>33</v>
      </c>
      <c r="AA71" s="575">
        <v>19</v>
      </c>
      <c r="AB71" s="575">
        <v>3</v>
      </c>
      <c r="AC71" s="575">
        <v>0</v>
      </c>
      <c r="AD71" s="575">
        <v>23</v>
      </c>
      <c r="AE71" s="575">
        <v>20</v>
      </c>
      <c r="AF71" s="575">
        <v>10</v>
      </c>
      <c r="AG71" s="575">
        <v>37</v>
      </c>
      <c r="AH71" s="575">
        <v>14</v>
      </c>
      <c r="AI71" s="575">
        <v>3</v>
      </c>
    </row>
    <row r="72" spans="1:35" x14ac:dyDescent="0.3">
      <c r="A72" s="163" t="str">
        <f t="shared" si="1"/>
        <v>4.00209</v>
      </c>
      <c r="B72" s="575" t="s">
        <v>2245</v>
      </c>
      <c r="C72" s="575" t="s">
        <v>2246</v>
      </c>
      <c r="D72" s="575" t="s">
        <v>2247</v>
      </c>
      <c r="E72" s="575" t="s">
        <v>103</v>
      </c>
      <c r="F72" s="575" t="s">
        <v>1032</v>
      </c>
      <c r="G72" s="575" t="s">
        <v>3</v>
      </c>
      <c r="H72" s="575" t="s">
        <v>1398</v>
      </c>
      <c r="I72" s="575">
        <v>0</v>
      </c>
      <c r="J72" s="575" t="s">
        <v>1086</v>
      </c>
      <c r="K72" s="575" t="s">
        <v>1446</v>
      </c>
      <c r="L72" s="575" t="s">
        <v>43</v>
      </c>
      <c r="M72" s="575" t="s">
        <v>1</v>
      </c>
      <c r="N72" s="575" t="s">
        <v>2</v>
      </c>
      <c r="O72" s="575">
        <v>271</v>
      </c>
      <c r="P72" s="575">
        <v>166</v>
      </c>
      <c r="Q72" s="575">
        <v>105</v>
      </c>
      <c r="R72" s="575">
        <v>92</v>
      </c>
      <c r="S72" s="575">
        <v>55</v>
      </c>
      <c r="T72" s="575">
        <v>53</v>
      </c>
      <c r="U72" s="575">
        <v>31</v>
      </c>
      <c r="V72" s="575">
        <v>35</v>
      </c>
      <c r="W72" s="575">
        <v>21</v>
      </c>
      <c r="X72" s="575">
        <v>42</v>
      </c>
      <c r="Y72" s="575">
        <v>26</v>
      </c>
      <c r="Z72" s="575">
        <v>38</v>
      </c>
      <c r="AA72" s="575">
        <v>26</v>
      </c>
      <c r="AB72" s="575">
        <v>11</v>
      </c>
      <c r="AC72" s="575">
        <v>7</v>
      </c>
      <c r="AD72" s="575">
        <v>37</v>
      </c>
      <c r="AE72" s="575">
        <v>22</v>
      </c>
      <c r="AF72" s="575">
        <v>14</v>
      </c>
      <c r="AG72" s="575">
        <v>16</v>
      </c>
      <c r="AH72" s="575">
        <v>12</v>
      </c>
      <c r="AI72" s="575">
        <v>4</v>
      </c>
    </row>
    <row r="73" spans="1:35" x14ac:dyDescent="0.3">
      <c r="A73" s="163" t="str">
        <f t="shared" si="1"/>
        <v>4.00212</v>
      </c>
      <c r="B73" s="575" t="s">
        <v>1928</v>
      </c>
      <c r="C73" s="575" t="s">
        <v>2255</v>
      </c>
      <c r="D73" s="575" t="s">
        <v>2256</v>
      </c>
      <c r="E73" s="575" t="s">
        <v>150</v>
      </c>
      <c r="F73" s="575" t="s">
        <v>146</v>
      </c>
      <c r="G73" s="575" t="s">
        <v>1</v>
      </c>
      <c r="H73" s="575" t="s">
        <v>1398</v>
      </c>
      <c r="I73" s="575">
        <v>0</v>
      </c>
      <c r="J73" s="575" t="s">
        <v>1086</v>
      </c>
      <c r="K73" s="575" t="s">
        <v>1389</v>
      </c>
      <c r="L73" s="575" t="s">
        <v>43</v>
      </c>
      <c r="M73" s="575" t="s">
        <v>2</v>
      </c>
      <c r="N73" s="575" t="s">
        <v>1</v>
      </c>
      <c r="O73" s="575">
        <v>739</v>
      </c>
      <c r="P73" s="575">
        <v>387</v>
      </c>
      <c r="Q73" s="575">
        <v>352</v>
      </c>
      <c r="R73" s="575">
        <v>231</v>
      </c>
      <c r="S73" s="575">
        <v>109</v>
      </c>
      <c r="T73" s="575">
        <v>189</v>
      </c>
      <c r="U73" s="575">
        <v>96</v>
      </c>
      <c r="V73" s="575">
        <v>85</v>
      </c>
      <c r="W73" s="575">
        <v>52</v>
      </c>
      <c r="X73" s="575">
        <v>76</v>
      </c>
      <c r="Y73" s="575">
        <v>43</v>
      </c>
      <c r="Z73" s="575">
        <v>93</v>
      </c>
      <c r="AA73" s="575">
        <v>45</v>
      </c>
      <c r="AB73" s="575">
        <v>65</v>
      </c>
      <c r="AC73" s="575">
        <v>42</v>
      </c>
      <c r="AD73" s="575">
        <v>122</v>
      </c>
      <c r="AE73" s="575">
        <v>93</v>
      </c>
      <c r="AF73" s="575">
        <v>33</v>
      </c>
      <c r="AG73" s="575">
        <v>33</v>
      </c>
      <c r="AH73" s="575">
        <v>48</v>
      </c>
      <c r="AI73" s="575">
        <v>23</v>
      </c>
    </row>
    <row r="74" spans="1:35" x14ac:dyDescent="0.3">
      <c r="A74" s="163" t="str">
        <f t="shared" si="1"/>
        <v>4.00213</v>
      </c>
      <c r="B74" s="575" t="s">
        <v>2265</v>
      </c>
      <c r="C74" s="575" t="s">
        <v>2266</v>
      </c>
      <c r="D74" s="575" t="s">
        <v>2267</v>
      </c>
      <c r="E74" s="575" t="s">
        <v>103</v>
      </c>
      <c r="F74" s="575" t="s">
        <v>1032</v>
      </c>
      <c r="G74" s="575" t="s">
        <v>4</v>
      </c>
      <c r="H74" s="575" t="s">
        <v>1398</v>
      </c>
      <c r="I74" s="575">
        <v>0</v>
      </c>
      <c r="J74" s="575" t="s">
        <v>1086</v>
      </c>
      <c r="K74" s="575" t="s">
        <v>1389</v>
      </c>
      <c r="L74" s="575" t="s">
        <v>43</v>
      </c>
      <c r="M74" s="575" t="s">
        <v>3</v>
      </c>
      <c r="N74" s="575" t="s">
        <v>1</v>
      </c>
      <c r="O74" s="575">
        <v>300</v>
      </c>
      <c r="P74" s="575">
        <v>109</v>
      </c>
      <c r="Q74" s="575">
        <v>191</v>
      </c>
      <c r="R74" s="575">
        <v>108</v>
      </c>
      <c r="S74" s="575">
        <v>10</v>
      </c>
      <c r="T74" s="575">
        <v>112</v>
      </c>
      <c r="U74" s="575">
        <v>59</v>
      </c>
      <c r="V74" s="575">
        <v>30</v>
      </c>
      <c r="W74" s="575">
        <v>13</v>
      </c>
      <c r="X74" s="575">
        <v>20</v>
      </c>
      <c r="Y74" s="575">
        <v>9</v>
      </c>
      <c r="Z74" s="575">
        <v>20</v>
      </c>
      <c r="AA74" s="575">
        <v>11</v>
      </c>
      <c r="AB74" s="575">
        <v>10</v>
      </c>
      <c r="AC74" s="575">
        <v>7</v>
      </c>
      <c r="AD74" s="575">
        <v>98</v>
      </c>
      <c r="AE74" s="575">
        <v>53</v>
      </c>
      <c r="AF74" s="575">
        <v>17</v>
      </c>
      <c r="AG74" s="575">
        <v>11</v>
      </c>
      <c r="AH74" s="575">
        <v>9</v>
      </c>
      <c r="AI74" s="575">
        <v>3</v>
      </c>
    </row>
    <row r="75" spans="1:35" x14ac:dyDescent="0.3">
      <c r="A75" s="163" t="str">
        <f t="shared" si="1"/>
        <v>4.00214</v>
      </c>
      <c r="B75" s="575" t="s">
        <v>2277</v>
      </c>
      <c r="C75" s="575" t="s">
        <v>2278</v>
      </c>
      <c r="D75" s="575" t="s">
        <v>2279</v>
      </c>
      <c r="E75" s="575" t="s">
        <v>1179</v>
      </c>
      <c r="F75" s="575" t="s">
        <v>508</v>
      </c>
      <c r="G75" s="575" t="s">
        <v>1</v>
      </c>
      <c r="H75" s="575" t="s">
        <v>1398</v>
      </c>
      <c r="I75" s="575">
        <v>0</v>
      </c>
      <c r="J75" s="575" t="s">
        <v>1086</v>
      </c>
      <c r="K75" s="575" t="s">
        <v>1446</v>
      </c>
      <c r="L75" s="575" t="s">
        <v>43</v>
      </c>
      <c r="M75" s="575" t="s">
        <v>4</v>
      </c>
      <c r="N75" s="575" t="s">
        <v>1</v>
      </c>
      <c r="O75" s="575">
        <v>319</v>
      </c>
      <c r="P75" s="575">
        <v>173</v>
      </c>
      <c r="Q75" s="575">
        <v>146</v>
      </c>
      <c r="R75" s="575">
        <v>109</v>
      </c>
      <c r="S75" s="575">
        <v>57</v>
      </c>
      <c r="T75" s="575">
        <v>97</v>
      </c>
      <c r="U75" s="575">
        <v>53</v>
      </c>
      <c r="V75" s="575">
        <v>50</v>
      </c>
      <c r="W75" s="575">
        <v>28</v>
      </c>
      <c r="X75" s="575">
        <v>44</v>
      </c>
      <c r="Y75" s="575">
        <v>29</v>
      </c>
      <c r="Z75" s="575">
        <v>19</v>
      </c>
      <c r="AA75" s="575">
        <v>6</v>
      </c>
      <c r="AB75" s="575">
        <v>0</v>
      </c>
      <c r="AC75" s="575">
        <v>0</v>
      </c>
      <c r="AD75" s="575">
        <v>52</v>
      </c>
      <c r="AE75" s="575">
        <v>44</v>
      </c>
      <c r="AF75" s="575">
        <v>22</v>
      </c>
      <c r="AG75" s="575">
        <v>15</v>
      </c>
      <c r="AH75" s="575">
        <v>13</v>
      </c>
      <c r="AI75" s="575">
        <v>0</v>
      </c>
    </row>
    <row r="76" spans="1:35" x14ac:dyDescent="0.3">
      <c r="A76" s="163" t="str">
        <f t="shared" si="1"/>
        <v>4.00215</v>
      </c>
      <c r="B76" s="575" t="s">
        <v>2287</v>
      </c>
      <c r="C76" s="575" t="s">
        <v>2288</v>
      </c>
      <c r="D76" s="575" t="s">
        <v>2289</v>
      </c>
      <c r="E76" s="575" t="s">
        <v>103</v>
      </c>
      <c r="F76" s="575" t="s">
        <v>1032</v>
      </c>
      <c r="G76" s="575" t="s">
        <v>10</v>
      </c>
      <c r="H76" s="575" t="s">
        <v>1398</v>
      </c>
      <c r="I76" s="575">
        <v>0</v>
      </c>
      <c r="J76" s="575" t="s">
        <v>1086</v>
      </c>
      <c r="K76" s="575" t="s">
        <v>1446</v>
      </c>
      <c r="L76" s="575" t="s">
        <v>43</v>
      </c>
      <c r="M76" s="575" t="s">
        <v>5</v>
      </c>
      <c r="N76" s="575" t="s">
        <v>2</v>
      </c>
      <c r="O76" s="575">
        <v>517</v>
      </c>
      <c r="P76" s="575">
        <v>281</v>
      </c>
      <c r="Q76" s="575">
        <v>236</v>
      </c>
      <c r="R76" s="575">
        <v>213</v>
      </c>
      <c r="S76" s="575">
        <v>127</v>
      </c>
      <c r="T76" s="575">
        <v>117</v>
      </c>
      <c r="U76" s="575">
        <v>53</v>
      </c>
      <c r="V76" s="575">
        <v>34</v>
      </c>
      <c r="W76" s="575">
        <v>20</v>
      </c>
      <c r="X76" s="575">
        <v>87</v>
      </c>
      <c r="Y76" s="575">
        <v>35</v>
      </c>
      <c r="Z76" s="575">
        <v>43</v>
      </c>
      <c r="AA76" s="575">
        <v>30</v>
      </c>
      <c r="AB76" s="575">
        <v>23</v>
      </c>
      <c r="AC76" s="575">
        <v>16</v>
      </c>
      <c r="AD76" s="575">
        <v>86</v>
      </c>
      <c r="AE76" s="575">
        <v>64</v>
      </c>
      <c r="AF76" s="575">
        <v>14</v>
      </c>
      <c r="AG76" s="575">
        <v>52</v>
      </c>
      <c r="AH76" s="575">
        <v>13</v>
      </c>
      <c r="AI76" s="575">
        <v>7</v>
      </c>
    </row>
    <row r="77" spans="1:35" x14ac:dyDescent="0.3">
      <c r="A77" s="163" t="str">
        <f t="shared" si="1"/>
        <v>4.00216</v>
      </c>
      <c r="B77" s="575" t="s">
        <v>88</v>
      </c>
      <c r="C77" s="575" t="s">
        <v>2300</v>
      </c>
      <c r="D77" s="575" t="s">
        <v>2301</v>
      </c>
      <c r="E77" s="575" t="s">
        <v>150</v>
      </c>
      <c r="F77" s="575" t="s">
        <v>146</v>
      </c>
      <c r="G77" s="575" t="s">
        <v>4</v>
      </c>
      <c r="H77" s="575" t="s">
        <v>1398</v>
      </c>
      <c r="I77" s="575">
        <v>0</v>
      </c>
      <c r="J77" s="575" t="s">
        <v>1086</v>
      </c>
      <c r="K77" s="575" t="s">
        <v>1389</v>
      </c>
      <c r="L77" s="575" t="s">
        <v>43</v>
      </c>
      <c r="M77" s="575" t="s">
        <v>6</v>
      </c>
      <c r="N77" s="575" t="s">
        <v>1</v>
      </c>
      <c r="O77" s="575">
        <v>300</v>
      </c>
      <c r="P77" s="575">
        <v>163</v>
      </c>
      <c r="Q77" s="575">
        <v>137</v>
      </c>
      <c r="R77" s="575">
        <v>98</v>
      </c>
      <c r="S77" s="575">
        <v>51</v>
      </c>
      <c r="T77" s="575">
        <v>78</v>
      </c>
      <c r="U77" s="575">
        <v>46</v>
      </c>
      <c r="V77" s="575">
        <v>34</v>
      </c>
      <c r="W77" s="575">
        <v>11</v>
      </c>
      <c r="X77" s="575">
        <v>30</v>
      </c>
      <c r="Y77" s="575">
        <v>21</v>
      </c>
      <c r="Z77" s="575">
        <v>27</v>
      </c>
      <c r="AA77" s="575">
        <v>18</v>
      </c>
      <c r="AB77" s="575">
        <v>33</v>
      </c>
      <c r="AC77" s="575">
        <v>16</v>
      </c>
      <c r="AD77" s="575">
        <v>47</v>
      </c>
      <c r="AE77" s="575">
        <v>32</v>
      </c>
      <c r="AF77" s="575">
        <v>23</v>
      </c>
      <c r="AG77" s="575">
        <v>9</v>
      </c>
      <c r="AH77" s="575">
        <v>9</v>
      </c>
      <c r="AI77" s="575">
        <v>17</v>
      </c>
    </row>
    <row r="78" spans="1:35" x14ac:dyDescent="0.3">
      <c r="A78" s="163" t="str">
        <f t="shared" si="1"/>
        <v>4.00238</v>
      </c>
      <c r="B78" s="575" t="s">
        <v>2308</v>
      </c>
      <c r="C78" s="575" t="s">
        <v>2309</v>
      </c>
      <c r="D78" s="575" t="s">
        <v>2310</v>
      </c>
      <c r="E78" s="575" t="s">
        <v>15</v>
      </c>
      <c r="F78" s="575" t="s">
        <v>115</v>
      </c>
      <c r="G78" s="575" t="s">
        <v>5</v>
      </c>
      <c r="H78" s="575" t="s">
        <v>1398</v>
      </c>
      <c r="I78" s="575">
        <v>0</v>
      </c>
      <c r="J78" s="575" t="s">
        <v>1086</v>
      </c>
      <c r="K78" s="575" t="s">
        <v>1389</v>
      </c>
      <c r="L78" s="575" t="s">
        <v>48</v>
      </c>
      <c r="M78" s="575" t="s">
        <v>13</v>
      </c>
      <c r="N78" s="575" t="s">
        <v>1</v>
      </c>
      <c r="O78" s="575">
        <v>375</v>
      </c>
      <c r="P78" s="575">
        <v>209</v>
      </c>
      <c r="Q78" s="575">
        <v>166</v>
      </c>
      <c r="R78" s="575">
        <v>155</v>
      </c>
      <c r="S78" s="575">
        <v>88</v>
      </c>
      <c r="T78" s="575">
        <v>85</v>
      </c>
      <c r="U78" s="575">
        <v>39</v>
      </c>
      <c r="V78" s="575">
        <v>18</v>
      </c>
      <c r="W78" s="575">
        <v>10</v>
      </c>
      <c r="X78" s="575">
        <v>73</v>
      </c>
      <c r="Y78" s="575">
        <v>44</v>
      </c>
      <c r="Z78" s="575">
        <v>38</v>
      </c>
      <c r="AA78" s="575">
        <v>22</v>
      </c>
      <c r="AB78" s="575">
        <v>6</v>
      </c>
      <c r="AC78" s="575">
        <v>6</v>
      </c>
      <c r="AD78" s="575">
        <v>67</v>
      </c>
      <c r="AE78" s="575">
        <v>46</v>
      </c>
      <c r="AF78" s="575">
        <v>8</v>
      </c>
      <c r="AG78" s="575">
        <v>29</v>
      </c>
      <c r="AH78" s="575">
        <v>16</v>
      </c>
      <c r="AI78" s="575">
        <v>0</v>
      </c>
    </row>
    <row r="79" spans="1:35" x14ac:dyDescent="0.3">
      <c r="A79" s="163" t="str">
        <f t="shared" si="1"/>
        <v>4.00269</v>
      </c>
      <c r="B79" s="575" t="s">
        <v>2320</v>
      </c>
      <c r="C79" s="575" t="s">
        <v>2321</v>
      </c>
      <c r="D79" s="575" t="s">
        <v>2322</v>
      </c>
      <c r="E79" s="575" t="s">
        <v>148</v>
      </c>
      <c r="F79" s="575" t="s">
        <v>36</v>
      </c>
      <c r="G79" s="575" t="s">
        <v>1</v>
      </c>
      <c r="H79" s="575" t="s">
        <v>1398</v>
      </c>
      <c r="I79" s="575">
        <v>0</v>
      </c>
      <c r="J79" s="575" t="s">
        <v>1086</v>
      </c>
      <c r="K79" s="575" t="s">
        <v>1389</v>
      </c>
      <c r="L79" s="575" t="s">
        <v>33</v>
      </c>
      <c r="M79" s="575" t="s">
        <v>3</v>
      </c>
      <c r="N79" s="575" t="s">
        <v>11</v>
      </c>
      <c r="O79" s="575">
        <v>132</v>
      </c>
      <c r="P79" s="575">
        <v>78</v>
      </c>
      <c r="Q79" s="575">
        <v>54</v>
      </c>
      <c r="R79" s="575">
        <v>33</v>
      </c>
      <c r="S79" s="575">
        <v>20</v>
      </c>
      <c r="T79" s="575">
        <v>23</v>
      </c>
      <c r="U79" s="575">
        <v>13</v>
      </c>
      <c r="V79" s="575">
        <v>15</v>
      </c>
      <c r="W79" s="575">
        <v>8</v>
      </c>
      <c r="X79" s="575">
        <v>26</v>
      </c>
      <c r="Y79" s="575">
        <v>15</v>
      </c>
      <c r="Z79" s="575">
        <v>27</v>
      </c>
      <c r="AA79" s="575">
        <v>18</v>
      </c>
      <c r="AB79" s="575">
        <v>8</v>
      </c>
      <c r="AC79" s="575">
        <v>4</v>
      </c>
      <c r="AD79" s="575">
        <v>13</v>
      </c>
      <c r="AE79" s="575">
        <v>10</v>
      </c>
      <c r="AF79" s="575">
        <v>7</v>
      </c>
      <c r="AG79" s="575">
        <v>11</v>
      </c>
      <c r="AH79" s="575">
        <v>9</v>
      </c>
      <c r="AI79" s="575">
        <v>4</v>
      </c>
    </row>
    <row r="80" spans="1:35" x14ac:dyDescent="0.3">
      <c r="A80" s="163" t="str">
        <f t="shared" si="1"/>
        <v>4.00526</v>
      </c>
      <c r="B80" s="575" t="s">
        <v>2342</v>
      </c>
      <c r="C80" s="575" t="s">
        <v>2343</v>
      </c>
      <c r="D80" s="575" t="s">
        <v>2344</v>
      </c>
      <c r="E80" s="575" t="s">
        <v>7</v>
      </c>
      <c r="F80" s="575" t="s">
        <v>58</v>
      </c>
      <c r="G80" s="575" t="s">
        <v>7</v>
      </c>
      <c r="H80" s="575" t="s">
        <v>1398</v>
      </c>
      <c r="I80" s="575">
        <v>0</v>
      </c>
      <c r="J80" s="575" t="s">
        <v>1086</v>
      </c>
      <c r="K80" s="575" t="s">
        <v>1389</v>
      </c>
      <c r="L80" s="575" t="s">
        <v>57</v>
      </c>
      <c r="M80" s="575" t="s">
        <v>9</v>
      </c>
      <c r="N80" s="575" t="s">
        <v>1</v>
      </c>
      <c r="O80" s="575">
        <v>46</v>
      </c>
      <c r="P80" s="575">
        <v>29</v>
      </c>
      <c r="Q80" s="575">
        <v>17</v>
      </c>
      <c r="R80" s="575">
        <v>0</v>
      </c>
      <c r="S80" s="575">
        <v>0</v>
      </c>
      <c r="T80" s="575">
        <v>0</v>
      </c>
      <c r="U80" s="575">
        <v>0</v>
      </c>
      <c r="V80" s="575">
        <v>0</v>
      </c>
      <c r="W80" s="575">
        <v>0</v>
      </c>
      <c r="X80" s="575">
        <v>24</v>
      </c>
      <c r="Y80" s="575">
        <v>15</v>
      </c>
      <c r="Z80" s="575">
        <v>18</v>
      </c>
      <c r="AA80" s="575">
        <v>11</v>
      </c>
      <c r="AB80" s="575">
        <v>4</v>
      </c>
      <c r="AC80" s="575">
        <v>3</v>
      </c>
      <c r="AD80" s="575">
        <v>0</v>
      </c>
      <c r="AE80" s="575">
        <v>0</v>
      </c>
      <c r="AF80" s="575">
        <v>0</v>
      </c>
      <c r="AG80" s="575">
        <v>9</v>
      </c>
      <c r="AH80" s="575">
        <v>7</v>
      </c>
      <c r="AI80" s="575">
        <v>1</v>
      </c>
    </row>
    <row r="81" spans="1:35" x14ac:dyDescent="0.3">
      <c r="A81" s="163" t="str">
        <f t="shared" si="1"/>
        <v>4.00592</v>
      </c>
      <c r="B81" s="575" t="s">
        <v>2352</v>
      </c>
      <c r="C81" s="575" t="s">
        <v>2353</v>
      </c>
      <c r="D81" s="575" t="s">
        <v>2354</v>
      </c>
      <c r="E81" s="575" t="s">
        <v>13</v>
      </c>
      <c r="F81" s="575" t="s">
        <v>122</v>
      </c>
      <c r="G81" s="575" t="s">
        <v>2</v>
      </c>
      <c r="H81" s="575" t="s">
        <v>1398</v>
      </c>
      <c r="I81" s="575">
        <v>0</v>
      </c>
      <c r="J81" s="575" t="s">
        <v>1086</v>
      </c>
      <c r="K81" s="575" t="s">
        <v>1446</v>
      </c>
      <c r="L81" s="575" t="s">
        <v>65</v>
      </c>
      <c r="M81" s="575" t="s">
        <v>7</v>
      </c>
      <c r="N81" s="575" t="s">
        <v>1</v>
      </c>
      <c r="O81" s="575">
        <v>167</v>
      </c>
      <c r="P81" s="575">
        <v>93</v>
      </c>
      <c r="Q81" s="575">
        <v>74</v>
      </c>
      <c r="R81" s="575">
        <v>71</v>
      </c>
      <c r="S81" s="575">
        <v>41</v>
      </c>
      <c r="T81" s="575">
        <v>27</v>
      </c>
      <c r="U81" s="575">
        <v>11</v>
      </c>
      <c r="V81" s="575">
        <v>21</v>
      </c>
      <c r="W81" s="575">
        <v>12</v>
      </c>
      <c r="X81" s="575">
        <v>23</v>
      </c>
      <c r="Y81" s="575">
        <v>12</v>
      </c>
      <c r="Z81" s="575">
        <v>20</v>
      </c>
      <c r="AA81" s="575">
        <v>13</v>
      </c>
      <c r="AB81" s="575">
        <v>5</v>
      </c>
      <c r="AC81" s="575">
        <v>4</v>
      </c>
      <c r="AD81" s="575">
        <v>30</v>
      </c>
      <c r="AE81" s="575">
        <v>16</v>
      </c>
      <c r="AF81" s="575">
        <v>9</v>
      </c>
      <c r="AG81" s="575">
        <v>11</v>
      </c>
      <c r="AH81" s="575">
        <v>7</v>
      </c>
      <c r="AI81" s="575">
        <v>1</v>
      </c>
    </row>
    <row r="82" spans="1:35" x14ac:dyDescent="0.3">
      <c r="A82" s="163" t="str">
        <f t="shared" si="1"/>
        <v>4.00678</v>
      </c>
      <c r="B82" s="575" t="s">
        <v>2366</v>
      </c>
      <c r="C82" s="575" t="s">
        <v>2367</v>
      </c>
      <c r="D82" s="575" t="s">
        <v>2368</v>
      </c>
      <c r="E82" s="575" t="s">
        <v>1175</v>
      </c>
      <c r="F82" s="575" t="s">
        <v>505</v>
      </c>
      <c r="G82" s="575" t="s">
        <v>4</v>
      </c>
      <c r="H82" s="575" t="s">
        <v>1398</v>
      </c>
      <c r="I82" s="575">
        <v>0</v>
      </c>
      <c r="J82" s="575" t="s">
        <v>1086</v>
      </c>
      <c r="K82" s="575" t="s">
        <v>1389</v>
      </c>
      <c r="L82" s="575" t="s">
        <v>33</v>
      </c>
      <c r="M82" s="575" t="s">
        <v>10</v>
      </c>
      <c r="N82" s="575" t="s">
        <v>3</v>
      </c>
      <c r="O82" s="575">
        <v>106</v>
      </c>
      <c r="P82" s="575">
        <v>70</v>
      </c>
      <c r="Q82" s="575">
        <v>36</v>
      </c>
      <c r="R82" s="575">
        <v>0</v>
      </c>
      <c r="S82" s="575">
        <v>0</v>
      </c>
      <c r="T82" s="575">
        <v>0</v>
      </c>
      <c r="U82" s="575">
        <v>0</v>
      </c>
      <c r="V82" s="575">
        <v>0</v>
      </c>
      <c r="W82" s="575">
        <v>0</v>
      </c>
      <c r="X82" s="575">
        <v>56</v>
      </c>
      <c r="Y82" s="575">
        <v>31</v>
      </c>
      <c r="Z82" s="575">
        <v>47</v>
      </c>
      <c r="AA82" s="575">
        <v>37</v>
      </c>
      <c r="AB82" s="575">
        <v>3</v>
      </c>
      <c r="AC82" s="575">
        <v>2</v>
      </c>
      <c r="AD82" s="575">
        <v>0</v>
      </c>
      <c r="AE82" s="575">
        <v>0</v>
      </c>
      <c r="AF82" s="575">
        <v>0</v>
      </c>
      <c r="AG82" s="575">
        <v>25</v>
      </c>
      <c r="AH82" s="575">
        <v>10</v>
      </c>
      <c r="AI82" s="575">
        <v>1</v>
      </c>
    </row>
    <row r="83" spans="1:35" x14ac:dyDescent="0.3">
      <c r="A83" s="163" t="str">
        <f t="shared" si="1"/>
        <v>4.00730</v>
      </c>
      <c r="B83" s="575" t="s">
        <v>2376</v>
      </c>
      <c r="C83" s="575" t="s">
        <v>2377</v>
      </c>
      <c r="D83" s="575" t="s">
        <v>2378</v>
      </c>
      <c r="E83" s="575" t="s">
        <v>1175</v>
      </c>
      <c r="F83" s="575" t="s">
        <v>505</v>
      </c>
      <c r="G83" s="575" t="s">
        <v>3</v>
      </c>
      <c r="H83" s="575" t="s">
        <v>1398</v>
      </c>
      <c r="I83" s="575">
        <v>0</v>
      </c>
      <c r="J83" s="575" t="s">
        <v>1086</v>
      </c>
      <c r="K83" s="575" t="s">
        <v>1389</v>
      </c>
      <c r="L83" s="575" t="s">
        <v>33</v>
      </c>
      <c r="M83" s="575" t="s">
        <v>2</v>
      </c>
      <c r="N83" s="575" t="s">
        <v>1</v>
      </c>
      <c r="O83" s="575">
        <v>15</v>
      </c>
      <c r="P83" s="575">
        <v>13</v>
      </c>
      <c r="Q83" s="575">
        <v>2</v>
      </c>
      <c r="R83" s="575">
        <v>0</v>
      </c>
      <c r="S83" s="575">
        <v>0</v>
      </c>
      <c r="T83" s="575">
        <v>0</v>
      </c>
      <c r="U83" s="575">
        <v>0</v>
      </c>
      <c r="V83" s="575">
        <v>0</v>
      </c>
      <c r="W83" s="575">
        <v>0</v>
      </c>
      <c r="X83" s="575">
        <v>7</v>
      </c>
      <c r="Y83" s="575">
        <v>7</v>
      </c>
      <c r="Z83" s="575">
        <v>8</v>
      </c>
      <c r="AA83" s="575">
        <v>6</v>
      </c>
      <c r="AB83" s="575">
        <v>0</v>
      </c>
      <c r="AC83" s="575">
        <v>0</v>
      </c>
      <c r="AD83" s="575">
        <v>0</v>
      </c>
      <c r="AE83" s="575">
        <v>0</v>
      </c>
      <c r="AF83" s="575">
        <v>0</v>
      </c>
      <c r="AG83" s="575">
        <v>0</v>
      </c>
      <c r="AH83" s="575">
        <v>2</v>
      </c>
      <c r="AI83" s="575">
        <v>0</v>
      </c>
    </row>
    <row r="84" spans="1:35" x14ac:dyDescent="0.3">
      <c r="A84" s="163" t="str">
        <f t="shared" si="1"/>
        <v>4.00755</v>
      </c>
      <c r="B84" s="575" t="s">
        <v>2386</v>
      </c>
      <c r="C84" s="575" t="s">
        <v>2387</v>
      </c>
      <c r="D84" s="575" t="s">
        <v>2388</v>
      </c>
      <c r="E84" s="575" t="s">
        <v>5</v>
      </c>
      <c r="F84" s="575" t="s">
        <v>66</v>
      </c>
      <c r="G84" s="575" t="s">
        <v>7</v>
      </c>
      <c r="H84" s="575" t="s">
        <v>1398</v>
      </c>
      <c r="I84" s="575">
        <v>0</v>
      </c>
      <c r="J84" s="575" t="s">
        <v>1086</v>
      </c>
      <c r="K84" s="575" t="s">
        <v>1389</v>
      </c>
      <c r="L84" s="575" t="s">
        <v>38</v>
      </c>
      <c r="M84" s="575" t="s">
        <v>1</v>
      </c>
      <c r="N84" s="575" t="s">
        <v>13</v>
      </c>
      <c r="O84" s="575">
        <v>156</v>
      </c>
      <c r="P84" s="575">
        <v>93</v>
      </c>
      <c r="Q84" s="575">
        <v>63</v>
      </c>
      <c r="R84" s="575">
        <v>38</v>
      </c>
      <c r="S84" s="575">
        <v>26</v>
      </c>
      <c r="T84" s="575">
        <v>30</v>
      </c>
      <c r="U84" s="575">
        <v>18</v>
      </c>
      <c r="V84" s="575">
        <v>10</v>
      </c>
      <c r="W84" s="575">
        <v>7</v>
      </c>
      <c r="X84" s="575">
        <v>53</v>
      </c>
      <c r="Y84" s="575">
        <v>26</v>
      </c>
      <c r="Z84" s="575">
        <v>22</v>
      </c>
      <c r="AA84" s="575">
        <v>15</v>
      </c>
      <c r="AB84" s="575">
        <v>3</v>
      </c>
      <c r="AC84" s="575">
        <v>1</v>
      </c>
      <c r="AD84" s="575">
        <v>12</v>
      </c>
      <c r="AE84" s="575">
        <v>12</v>
      </c>
      <c r="AF84" s="575">
        <v>3</v>
      </c>
      <c r="AG84" s="575">
        <v>27</v>
      </c>
      <c r="AH84" s="575">
        <v>7</v>
      </c>
      <c r="AI84" s="575">
        <v>2</v>
      </c>
    </row>
    <row r="85" spans="1:35" x14ac:dyDescent="0.3">
      <c r="A85" s="163" t="str">
        <f t="shared" si="1"/>
        <v>4.00771</v>
      </c>
      <c r="B85" s="575" t="s">
        <v>2395</v>
      </c>
      <c r="C85" s="575" t="s">
        <v>2396</v>
      </c>
      <c r="D85" s="575" t="s">
        <v>2397</v>
      </c>
      <c r="E85" s="575" t="s">
        <v>13</v>
      </c>
      <c r="F85" s="575" t="s">
        <v>122</v>
      </c>
      <c r="G85" s="575" t="s">
        <v>3</v>
      </c>
      <c r="H85" s="575" t="s">
        <v>1398</v>
      </c>
      <c r="I85" s="575">
        <v>0</v>
      </c>
      <c r="J85" s="575" t="s">
        <v>1086</v>
      </c>
      <c r="K85" s="575" t="s">
        <v>1446</v>
      </c>
      <c r="L85" s="575" t="s">
        <v>65</v>
      </c>
      <c r="M85" s="575" t="s">
        <v>9</v>
      </c>
      <c r="N85" s="575" t="s">
        <v>3</v>
      </c>
      <c r="O85" s="575">
        <v>89</v>
      </c>
      <c r="P85" s="575">
        <v>52</v>
      </c>
      <c r="Q85" s="575">
        <v>37</v>
      </c>
      <c r="R85" s="575">
        <v>31</v>
      </c>
      <c r="S85" s="575">
        <v>18</v>
      </c>
      <c r="T85" s="575">
        <v>22</v>
      </c>
      <c r="U85" s="575">
        <v>11</v>
      </c>
      <c r="V85" s="575">
        <v>22</v>
      </c>
      <c r="W85" s="575">
        <v>12</v>
      </c>
      <c r="X85" s="575">
        <v>10</v>
      </c>
      <c r="Y85" s="575">
        <v>9</v>
      </c>
      <c r="Z85" s="575">
        <v>3</v>
      </c>
      <c r="AA85" s="575">
        <v>1</v>
      </c>
      <c r="AB85" s="575">
        <v>1</v>
      </c>
      <c r="AC85" s="575">
        <v>1</v>
      </c>
      <c r="AD85" s="575">
        <v>13</v>
      </c>
      <c r="AE85" s="575">
        <v>11</v>
      </c>
      <c r="AF85" s="575">
        <v>10</v>
      </c>
      <c r="AG85" s="575">
        <v>1</v>
      </c>
      <c r="AH85" s="575">
        <v>2</v>
      </c>
      <c r="AI85" s="575">
        <v>0</v>
      </c>
    </row>
    <row r="86" spans="1:35" x14ac:dyDescent="0.3">
      <c r="A86" s="163" t="str">
        <f t="shared" si="1"/>
        <v>4.00784</v>
      </c>
      <c r="B86" s="575" t="s">
        <v>2406</v>
      </c>
      <c r="C86" s="575" t="s">
        <v>2407</v>
      </c>
      <c r="D86" s="575" t="s">
        <v>2408</v>
      </c>
      <c r="E86" s="575" t="s">
        <v>3</v>
      </c>
      <c r="F86" s="575" t="s">
        <v>42</v>
      </c>
      <c r="G86" s="575" t="s">
        <v>2</v>
      </c>
      <c r="H86" s="575" t="s">
        <v>1398</v>
      </c>
      <c r="I86" s="575">
        <v>0</v>
      </c>
      <c r="J86" s="575" t="s">
        <v>1086</v>
      </c>
      <c r="K86" s="575" t="s">
        <v>1389</v>
      </c>
      <c r="L86" s="575" t="s">
        <v>35</v>
      </c>
      <c r="M86" s="575" t="s">
        <v>1</v>
      </c>
      <c r="N86" s="575" t="s">
        <v>11</v>
      </c>
      <c r="O86" s="575">
        <v>183</v>
      </c>
      <c r="P86" s="575">
        <v>103</v>
      </c>
      <c r="Q86" s="575">
        <v>80</v>
      </c>
      <c r="R86" s="575">
        <v>11</v>
      </c>
      <c r="S86" s="575">
        <v>7</v>
      </c>
      <c r="T86" s="575">
        <v>32</v>
      </c>
      <c r="U86" s="575">
        <v>18</v>
      </c>
      <c r="V86" s="575">
        <v>23</v>
      </c>
      <c r="W86" s="575">
        <v>11</v>
      </c>
      <c r="X86" s="575">
        <v>67</v>
      </c>
      <c r="Y86" s="575">
        <v>36</v>
      </c>
      <c r="Z86" s="575">
        <v>44</v>
      </c>
      <c r="AA86" s="575">
        <v>25</v>
      </c>
      <c r="AB86" s="575">
        <v>6</v>
      </c>
      <c r="AC86" s="575">
        <v>6</v>
      </c>
      <c r="AD86" s="575">
        <v>4</v>
      </c>
      <c r="AE86" s="575">
        <v>14</v>
      </c>
      <c r="AF86" s="575">
        <v>12</v>
      </c>
      <c r="AG86" s="575">
        <v>31</v>
      </c>
      <c r="AH86" s="575">
        <v>19</v>
      </c>
      <c r="AI86" s="575">
        <v>0</v>
      </c>
    </row>
    <row r="87" spans="1:35" x14ac:dyDescent="0.3">
      <c r="A87" s="163" t="str">
        <f t="shared" si="1"/>
        <v>4.00791</v>
      </c>
      <c r="B87" s="575" t="s">
        <v>2417</v>
      </c>
      <c r="C87" s="575" t="s">
        <v>2418</v>
      </c>
      <c r="D87" s="575" t="s">
        <v>2419</v>
      </c>
      <c r="E87" s="575" t="s">
        <v>1</v>
      </c>
      <c r="F87" s="575" t="s">
        <v>504</v>
      </c>
      <c r="G87" s="575" t="s">
        <v>4</v>
      </c>
      <c r="H87" s="575" t="s">
        <v>1398</v>
      </c>
      <c r="I87" s="575">
        <v>0</v>
      </c>
      <c r="J87" s="575" t="s">
        <v>1086</v>
      </c>
      <c r="K87" s="575" t="s">
        <v>1389</v>
      </c>
      <c r="L87" s="575" t="s">
        <v>33</v>
      </c>
      <c r="M87" s="575" t="s">
        <v>45</v>
      </c>
      <c r="N87" s="575" t="s">
        <v>4</v>
      </c>
      <c r="O87" s="575">
        <v>230</v>
      </c>
      <c r="P87" s="575">
        <v>111</v>
      </c>
      <c r="Q87" s="575">
        <v>119</v>
      </c>
      <c r="R87" s="575">
        <v>76</v>
      </c>
      <c r="S87" s="575">
        <v>33</v>
      </c>
      <c r="T87" s="575">
        <v>37</v>
      </c>
      <c r="U87" s="575">
        <v>21</v>
      </c>
      <c r="V87" s="575">
        <v>28</v>
      </c>
      <c r="W87" s="575">
        <v>15</v>
      </c>
      <c r="X87" s="575">
        <v>40</v>
      </c>
      <c r="Y87" s="575">
        <v>22</v>
      </c>
      <c r="Z87" s="575">
        <v>45</v>
      </c>
      <c r="AA87" s="575">
        <v>19</v>
      </c>
      <c r="AB87" s="575">
        <v>4</v>
      </c>
      <c r="AC87" s="575">
        <v>1</v>
      </c>
      <c r="AD87" s="575">
        <v>43</v>
      </c>
      <c r="AE87" s="575">
        <v>16</v>
      </c>
      <c r="AF87" s="575">
        <v>13</v>
      </c>
      <c r="AG87" s="575">
        <v>18</v>
      </c>
      <c r="AH87" s="575">
        <v>26</v>
      </c>
      <c r="AI87" s="575">
        <v>3</v>
      </c>
    </row>
    <row r="88" spans="1:35" x14ac:dyDescent="0.3">
      <c r="A88" s="163" t="str">
        <f t="shared" si="1"/>
        <v>4.00801</v>
      </c>
      <c r="B88" s="575" t="s">
        <v>2429</v>
      </c>
      <c r="C88" s="575" t="s">
        <v>2430</v>
      </c>
      <c r="D88" s="575" t="s">
        <v>2431</v>
      </c>
      <c r="E88" s="575" t="s">
        <v>3</v>
      </c>
      <c r="F88" s="575" t="s">
        <v>42</v>
      </c>
      <c r="G88" s="575" t="s">
        <v>1</v>
      </c>
      <c r="H88" s="575" t="s">
        <v>1398</v>
      </c>
      <c r="I88" s="575">
        <v>0</v>
      </c>
      <c r="J88" s="575" t="s">
        <v>1086</v>
      </c>
      <c r="K88" s="575" t="s">
        <v>1389</v>
      </c>
      <c r="L88" s="575" t="s">
        <v>35</v>
      </c>
      <c r="M88" s="575" t="s">
        <v>1</v>
      </c>
      <c r="N88" s="575" t="s">
        <v>3</v>
      </c>
      <c r="O88" s="575">
        <v>326</v>
      </c>
      <c r="P88" s="575">
        <v>193</v>
      </c>
      <c r="Q88" s="575">
        <v>133</v>
      </c>
      <c r="R88" s="575">
        <v>78</v>
      </c>
      <c r="S88" s="575">
        <v>50</v>
      </c>
      <c r="T88" s="575">
        <v>72</v>
      </c>
      <c r="U88" s="575">
        <v>49</v>
      </c>
      <c r="V88" s="575">
        <v>48</v>
      </c>
      <c r="W88" s="575">
        <v>27</v>
      </c>
      <c r="X88" s="575">
        <v>52</v>
      </c>
      <c r="Y88" s="575">
        <v>26</v>
      </c>
      <c r="Z88" s="575">
        <v>51</v>
      </c>
      <c r="AA88" s="575">
        <v>29</v>
      </c>
      <c r="AB88" s="575">
        <v>25</v>
      </c>
      <c r="AC88" s="575">
        <v>12</v>
      </c>
      <c r="AD88" s="575">
        <v>28</v>
      </c>
      <c r="AE88" s="575">
        <v>23</v>
      </c>
      <c r="AF88" s="575">
        <v>21</v>
      </c>
      <c r="AG88" s="575">
        <v>26</v>
      </c>
      <c r="AH88" s="575">
        <v>22</v>
      </c>
      <c r="AI88" s="575">
        <v>13</v>
      </c>
    </row>
    <row r="89" spans="1:35" x14ac:dyDescent="0.3">
      <c r="A89" s="163" t="str">
        <f t="shared" si="1"/>
        <v>4.00807</v>
      </c>
      <c r="B89" s="575" t="s">
        <v>2441</v>
      </c>
      <c r="C89" s="575" t="s">
        <v>2442</v>
      </c>
      <c r="D89" s="575" t="s">
        <v>2443</v>
      </c>
      <c r="E89" s="575" t="s">
        <v>1</v>
      </c>
      <c r="F89" s="575" t="s">
        <v>504</v>
      </c>
      <c r="G89" s="575" t="s">
        <v>4</v>
      </c>
      <c r="H89" s="575" t="s">
        <v>1398</v>
      </c>
      <c r="I89" s="575">
        <v>0</v>
      </c>
      <c r="J89" s="575" t="s">
        <v>1086</v>
      </c>
      <c r="K89" s="575" t="s">
        <v>1389</v>
      </c>
      <c r="L89" s="575" t="s">
        <v>33</v>
      </c>
      <c r="M89" s="575" t="s">
        <v>45</v>
      </c>
      <c r="N89" s="575" t="s">
        <v>2</v>
      </c>
      <c r="O89" s="575">
        <v>317</v>
      </c>
      <c r="P89" s="575">
        <v>188</v>
      </c>
      <c r="Q89" s="575">
        <v>129</v>
      </c>
      <c r="R89" s="575">
        <v>23</v>
      </c>
      <c r="S89" s="575">
        <v>21</v>
      </c>
      <c r="T89" s="575">
        <v>99</v>
      </c>
      <c r="U89" s="575">
        <v>63</v>
      </c>
      <c r="V89" s="575">
        <v>19</v>
      </c>
      <c r="W89" s="575">
        <v>3</v>
      </c>
      <c r="X89" s="575">
        <v>107</v>
      </c>
      <c r="Y89" s="575">
        <v>57</v>
      </c>
      <c r="Z89" s="575">
        <v>40</v>
      </c>
      <c r="AA89" s="575">
        <v>23</v>
      </c>
      <c r="AB89" s="575">
        <v>29</v>
      </c>
      <c r="AC89" s="575">
        <v>21</v>
      </c>
      <c r="AD89" s="575">
        <v>2</v>
      </c>
      <c r="AE89" s="575">
        <v>36</v>
      </c>
      <c r="AF89" s="575">
        <v>16</v>
      </c>
      <c r="AG89" s="575">
        <v>50</v>
      </c>
      <c r="AH89" s="575">
        <v>17</v>
      </c>
      <c r="AI89" s="575">
        <v>8</v>
      </c>
    </row>
    <row r="90" spans="1:35" x14ac:dyDescent="0.3">
      <c r="A90" s="163" t="str">
        <f t="shared" si="1"/>
        <v>4.00817</v>
      </c>
      <c r="B90" s="575" t="s">
        <v>2451</v>
      </c>
      <c r="C90" s="575" t="s">
        <v>2452</v>
      </c>
      <c r="D90" s="575" t="s">
        <v>2453</v>
      </c>
      <c r="E90" s="575" t="s">
        <v>148</v>
      </c>
      <c r="F90" s="575" t="s">
        <v>36</v>
      </c>
      <c r="G90" s="575" t="s">
        <v>2</v>
      </c>
      <c r="H90" s="575" t="s">
        <v>1398</v>
      </c>
      <c r="I90" s="575">
        <v>0</v>
      </c>
      <c r="J90" s="575" t="s">
        <v>1086</v>
      </c>
      <c r="K90" s="575" t="s">
        <v>1389</v>
      </c>
      <c r="L90" s="575" t="s">
        <v>33</v>
      </c>
      <c r="M90" s="575" t="s">
        <v>3</v>
      </c>
      <c r="N90" s="575" t="s">
        <v>15</v>
      </c>
      <c r="O90" s="575">
        <v>393</v>
      </c>
      <c r="P90" s="575">
        <v>224</v>
      </c>
      <c r="Q90" s="575">
        <v>169</v>
      </c>
      <c r="R90" s="575">
        <v>78</v>
      </c>
      <c r="S90" s="575">
        <v>48</v>
      </c>
      <c r="T90" s="575">
        <v>98</v>
      </c>
      <c r="U90" s="575">
        <v>54</v>
      </c>
      <c r="V90" s="575">
        <v>56</v>
      </c>
      <c r="W90" s="575">
        <v>39</v>
      </c>
      <c r="X90" s="575">
        <v>68</v>
      </c>
      <c r="Y90" s="575">
        <v>33</v>
      </c>
      <c r="Z90" s="575">
        <v>71</v>
      </c>
      <c r="AA90" s="575">
        <v>36</v>
      </c>
      <c r="AB90" s="575">
        <v>22</v>
      </c>
      <c r="AC90" s="575">
        <v>14</v>
      </c>
      <c r="AD90" s="575">
        <v>30</v>
      </c>
      <c r="AE90" s="575">
        <v>44</v>
      </c>
      <c r="AF90" s="575">
        <v>17</v>
      </c>
      <c r="AG90" s="575">
        <v>35</v>
      </c>
      <c r="AH90" s="575">
        <v>35</v>
      </c>
      <c r="AI90" s="575">
        <v>8</v>
      </c>
    </row>
    <row r="91" spans="1:35" x14ac:dyDescent="0.3">
      <c r="A91" s="163" t="str">
        <f t="shared" si="1"/>
        <v>4.00818</v>
      </c>
      <c r="B91" s="575" t="s">
        <v>126</v>
      </c>
      <c r="C91" s="575" t="s">
        <v>354</v>
      </c>
      <c r="D91" s="575" t="s">
        <v>2463</v>
      </c>
      <c r="E91" s="575" t="s">
        <v>5</v>
      </c>
      <c r="F91" s="575" t="s">
        <v>66</v>
      </c>
      <c r="G91" s="575" t="s">
        <v>7</v>
      </c>
      <c r="H91" s="575" t="s">
        <v>1398</v>
      </c>
      <c r="I91" s="575">
        <v>0</v>
      </c>
      <c r="J91" s="575" t="s">
        <v>1228</v>
      </c>
      <c r="K91" s="575" t="s">
        <v>1389</v>
      </c>
      <c r="L91" s="575" t="s">
        <v>38</v>
      </c>
      <c r="M91" s="575" t="s">
        <v>1</v>
      </c>
      <c r="N91" s="575" t="s">
        <v>5</v>
      </c>
      <c r="O91" s="657">
        <v>133</v>
      </c>
      <c r="P91" s="657">
        <v>133</v>
      </c>
      <c r="Q91" s="657">
        <v>0</v>
      </c>
      <c r="R91" s="657">
        <v>55</v>
      </c>
      <c r="S91" s="657">
        <v>55</v>
      </c>
      <c r="T91" s="657">
        <v>36</v>
      </c>
      <c r="U91" s="657">
        <v>36</v>
      </c>
      <c r="V91" s="657">
        <v>0</v>
      </c>
      <c r="W91" s="657">
        <v>0</v>
      </c>
      <c r="X91" s="657">
        <v>19</v>
      </c>
      <c r="Y91" s="657">
        <v>19</v>
      </c>
      <c r="Z91" s="657">
        <v>23</v>
      </c>
      <c r="AA91" s="657">
        <v>23</v>
      </c>
      <c r="AB91" s="657">
        <v>0</v>
      </c>
      <c r="AC91" s="657">
        <v>0</v>
      </c>
      <c r="AD91" s="657">
        <v>0</v>
      </c>
      <c r="AE91" s="657">
        <v>0</v>
      </c>
      <c r="AF91" s="657">
        <v>0</v>
      </c>
      <c r="AG91" s="657">
        <v>0</v>
      </c>
      <c r="AH91" s="657">
        <v>0</v>
      </c>
      <c r="AI91" s="657">
        <v>0</v>
      </c>
    </row>
    <row r="92" spans="1:35" x14ac:dyDescent="0.3">
      <c r="A92" s="163" t="str">
        <f t="shared" si="1"/>
        <v>4.00867</v>
      </c>
      <c r="B92" s="575" t="s">
        <v>2470</v>
      </c>
      <c r="C92" s="575" t="s">
        <v>2471</v>
      </c>
      <c r="D92" s="575" t="s">
        <v>2472</v>
      </c>
      <c r="E92" s="575" t="s">
        <v>1177</v>
      </c>
      <c r="F92" s="575" t="s">
        <v>506</v>
      </c>
      <c r="G92" s="575" t="s">
        <v>6</v>
      </c>
      <c r="H92" s="575" t="s">
        <v>1398</v>
      </c>
      <c r="I92" s="575">
        <v>0</v>
      </c>
      <c r="J92" s="575" t="s">
        <v>1086</v>
      </c>
      <c r="K92" s="575" t="s">
        <v>1389</v>
      </c>
      <c r="L92" s="575" t="s">
        <v>33</v>
      </c>
      <c r="M92" s="575" t="s">
        <v>13</v>
      </c>
      <c r="N92" s="575" t="s">
        <v>4</v>
      </c>
      <c r="O92" s="575">
        <v>72</v>
      </c>
      <c r="P92" s="575">
        <v>28</v>
      </c>
      <c r="Q92" s="575">
        <v>44</v>
      </c>
      <c r="R92" s="575">
        <v>0</v>
      </c>
      <c r="S92" s="575">
        <v>0</v>
      </c>
      <c r="T92" s="575">
        <v>0</v>
      </c>
      <c r="U92" s="575">
        <v>0</v>
      </c>
      <c r="V92" s="575">
        <v>0</v>
      </c>
      <c r="W92" s="575">
        <v>0</v>
      </c>
      <c r="X92" s="575">
        <v>43</v>
      </c>
      <c r="Y92" s="575">
        <v>16</v>
      </c>
      <c r="Z92" s="575">
        <v>23</v>
      </c>
      <c r="AA92" s="575">
        <v>8</v>
      </c>
      <c r="AB92" s="575">
        <v>6</v>
      </c>
      <c r="AC92" s="575">
        <v>4</v>
      </c>
      <c r="AD92" s="575">
        <v>0</v>
      </c>
      <c r="AE92" s="575">
        <v>0</v>
      </c>
      <c r="AF92" s="575">
        <v>0</v>
      </c>
      <c r="AG92" s="575">
        <v>27</v>
      </c>
      <c r="AH92" s="575">
        <v>15</v>
      </c>
      <c r="AI92" s="575">
        <v>2</v>
      </c>
    </row>
    <row r="93" spans="1:35" x14ac:dyDescent="0.3">
      <c r="A93" s="163" t="str">
        <f t="shared" si="1"/>
        <v>4.00903</v>
      </c>
      <c r="B93" s="575" t="s">
        <v>2482</v>
      </c>
      <c r="C93" s="575" t="s">
        <v>2483</v>
      </c>
      <c r="D93" s="575" t="s">
        <v>2484</v>
      </c>
      <c r="E93" s="575" t="s">
        <v>7</v>
      </c>
      <c r="F93" s="575" t="s">
        <v>58</v>
      </c>
      <c r="G93" s="575" t="s">
        <v>4</v>
      </c>
      <c r="H93" s="575" t="s">
        <v>1398</v>
      </c>
      <c r="I93" s="575">
        <v>0</v>
      </c>
      <c r="J93" s="575" t="s">
        <v>1086</v>
      </c>
      <c r="K93" s="575" t="s">
        <v>1389</v>
      </c>
      <c r="L93" s="575" t="s">
        <v>57</v>
      </c>
      <c r="M93" s="575" t="s">
        <v>2</v>
      </c>
      <c r="N93" s="575" t="s">
        <v>2</v>
      </c>
      <c r="O93" s="575">
        <v>52</v>
      </c>
      <c r="P93" s="575">
        <v>35</v>
      </c>
      <c r="Q93" s="575">
        <v>17</v>
      </c>
      <c r="R93" s="575">
        <v>1</v>
      </c>
      <c r="S93" s="575">
        <v>1</v>
      </c>
      <c r="T93" s="575">
        <v>8</v>
      </c>
      <c r="U93" s="575">
        <v>4</v>
      </c>
      <c r="V93" s="575">
        <v>0</v>
      </c>
      <c r="W93" s="575">
        <v>0</v>
      </c>
      <c r="X93" s="575">
        <v>16</v>
      </c>
      <c r="Y93" s="575">
        <v>10</v>
      </c>
      <c r="Z93" s="575">
        <v>20</v>
      </c>
      <c r="AA93" s="575">
        <v>14</v>
      </c>
      <c r="AB93" s="575">
        <v>7</v>
      </c>
      <c r="AC93" s="575">
        <v>6</v>
      </c>
      <c r="AD93" s="575">
        <v>0</v>
      </c>
      <c r="AE93" s="575">
        <v>4</v>
      </c>
      <c r="AF93" s="575">
        <v>0</v>
      </c>
      <c r="AG93" s="575">
        <v>6</v>
      </c>
      <c r="AH93" s="575">
        <v>6</v>
      </c>
      <c r="AI93" s="575">
        <v>1</v>
      </c>
    </row>
    <row r="94" spans="1:35" x14ac:dyDescent="0.3">
      <c r="A94" s="163" t="str">
        <f t="shared" si="1"/>
        <v>4.00918</v>
      </c>
      <c r="B94" s="575" t="s">
        <v>2492</v>
      </c>
      <c r="C94" s="575" t="s">
        <v>2493</v>
      </c>
      <c r="D94" s="575" t="s">
        <v>2494</v>
      </c>
      <c r="E94" s="575" t="s">
        <v>2</v>
      </c>
      <c r="F94" s="575" t="s">
        <v>76</v>
      </c>
      <c r="G94" s="575" t="s">
        <v>5</v>
      </c>
      <c r="H94" s="575" t="s">
        <v>1398</v>
      </c>
      <c r="I94" s="575">
        <v>0</v>
      </c>
      <c r="J94" s="575" t="s">
        <v>1086</v>
      </c>
      <c r="K94" s="575" t="s">
        <v>1446</v>
      </c>
      <c r="L94" s="575" t="s">
        <v>33</v>
      </c>
      <c r="M94" s="575" t="s">
        <v>14</v>
      </c>
      <c r="N94" s="575" t="s">
        <v>3</v>
      </c>
      <c r="O94" s="575">
        <v>22</v>
      </c>
      <c r="P94" s="575">
        <v>16</v>
      </c>
      <c r="Q94" s="575">
        <v>6</v>
      </c>
      <c r="R94" s="575">
        <v>1</v>
      </c>
      <c r="S94" s="575">
        <v>0</v>
      </c>
      <c r="T94" s="575">
        <v>10</v>
      </c>
      <c r="U94" s="575">
        <v>8</v>
      </c>
      <c r="V94" s="575">
        <v>0</v>
      </c>
      <c r="W94" s="575">
        <v>0</v>
      </c>
      <c r="X94" s="575">
        <v>6</v>
      </c>
      <c r="Y94" s="575">
        <v>3</v>
      </c>
      <c r="Z94" s="575">
        <v>5</v>
      </c>
      <c r="AA94" s="575">
        <v>5</v>
      </c>
      <c r="AB94" s="575">
        <v>0</v>
      </c>
      <c r="AC94" s="575">
        <v>0</v>
      </c>
      <c r="AD94" s="575">
        <v>1</v>
      </c>
      <c r="AE94" s="575">
        <v>2</v>
      </c>
      <c r="AF94" s="575">
        <v>0</v>
      </c>
      <c r="AG94" s="575">
        <v>3</v>
      </c>
      <c r="AH94" s="575">
        <v>0</v>
      </c>
      <c r="AI94" s="575">
        <v>0</v>
      </c>
    </row>
    <row r="95" spans="1:35" x14ac:dyDescent="0.3">
      <c r="A95" s="163" t="str">
        <f t="shared" si="1"/>
        <v>4.00919</v>
      </c>
      <c r="B95" s="575" t="s">
        <v>2502</v>
      </c>
      <c r="C95" s="575" t="s">
        <v>2503</v>
      </c>
      <c r="D95" s="575" t="s">
        <v>2504</v>
      </c>
      <c r="E95" s="575" t="s">
        <v>4</v>
      </c>
      <c r="F95" s="575" t="s">
        <v>41</v>
      </c>
      <c r="G95" s="575" t="s">
        <v>6</v>
      </c>
      <c r="H95" s="575" t="s">
        <v>1398</v>
      </c>
      <c r="I95" s="575">
        <v>0</v>
      </c>
      <c r="J95" s="575" t="s">
        <v>1086</v>
      </c>
      <c r="K95" s="575" t="s">
        <v>1389</v>
      </c>
      <c r="L95" s="575" t="s">
        <v>35</v>
      </c>
      <c r="M95" s="575" t="s">
        <v>7</v>
      </c>
      <c r="N95" s="575" t="s">
        <v>6</v>
      </c>
      <c r="O95" s="575">
        <v>155</v>
      </c>
      <c r="P95" s="575">
        <v>93</v>
      </c>
      <c r="Q95" s="575">
        <v>62</v>
      </c>
      <c r="R95" s="575">
        <v>33</v>
      </c>
      <c r="S95" s="575">
        <v>20</v>
      </c>
      <c r="T95" s="575">
        <v>25</v>
      </c>
      <c r="U95" s="575">
        <v>14</v>
      </c>
      <c r="V95" s="575">
        <v>20</v>
      </c>
      <c r="W95" s="575">
        <v>12</v>
      </c>
      <c r="X95" s="575">
        <v>37</v>
      </c>
      <c r="Y95" s="575">
        <v>17</v>
      </c>
      <c r="Z95" s="575">
        <v>26</v>
      </c>
      <c r="AA95" s="575">
        <v>19</v>
      </c>
      <c r="AB95" s="575">
        <v>14</v>
      </c>
      <c r="AC95" s="575">
        <v>11</v>
      </c>
      <c r="AD95" s="575">
        <v>13</v>
      </c>
      <c r="AE95" s="575">
        <v>11</v>
      </c>
      <c r="AF95" s="575">
        <v>8</v>
      </c>
      <c r="AG95" s="575">
        <v>20</v>
      </c>
      <c r="AH95" s="575">
        <v>7</v>
      </c>
      <c r="AI95" s="575">
        <v>3</v>
      </c>
    </row>
    <row r="96" spans="1:35" x14ac:dyDescent="0.3">
      <c r="A96" s="163" t="str">
        <f t="shared" si="1"/>
        <v>4.00920</v>
      </c>
      <c r="B96" s="575" t="s">
        <v>2514</v>
      </c>
      <c r="C96" s="575" t="s">
        <v>2515</v>
      </c>
      <c r="D96" s="575" t="s">
        <v>2516</v>
      </c>
      <c r="E96" s="575" t="s">
        <v>3</v>
      </c>
      <c r="F96" s="575" t="s">
        <v>42</v>
      </c>
      <c r="G96" s="575" t="s">
        <v>3</v>
      </c>
      <c r="H96" s="575" t="s">
        <v>1398</v>
      </c>
      <c r="I96" s="575">
        <v>0</v>
      </c>
      <c r="J96" s="575" t="s">
        <v>1086</v>
      </c>
      <c r="K96" s="575" t="s">
        <v>1446</v>
      </c>
      <c r="L96" s="575" t="s">
        <v>35</v>
      </c>
      <c r="M96" s="575" t="s">
        <v>1</v>
      </c>
      <c r="N96" s="575" t="s">
        <v>7</v>
      </c>
      <c r="O96" s="575">
        <v>106</v>
      </c>
      <c r="P96" s="575">
        <v>67</v>
      </c>
      <c r="Q96" s="575">
        <v>39</v>
      </c>
      <c r="R96" s="575">
        <v>38</v>
      </c>
      <c r="S96" s="575">
        <v>21</v>
      </c>
      <c r="T96" s="575">
        <v>31</v>
      </c>
      <c r="U96" s="575">
        <v>21</v>
      </c>
      <c r="V96" s="575">
        <v>5</v>
      </c>
      <c r="W96" s="575">
        <v>5</v>
      </c>
      <c r="X96" s="575">
        <v>32</v>
      </c>
      <c r="Y96" s="575">
        <v>20</v>
      </c>
      <c r="Z96" s="575">
        <v>0</v>
      </c>
      <c r="AA96" s="575">
        <v>0</v>
      </c>
      <c r="AB96" s="575">
        <v>0</v>
      </c>
      <c r="AC96" s="575">
        <v>0</v>
      </c>
      <c r="AD96" s="575">
        <v>17</v>
      </c>
      <c r="AE96" s="575">
        <v>10</v>
      </c>
      <c r="AF96" s="575">
        <v>0</v>
      </c>
      <c r="AG96" s="575">
        <v>12</v>
      </c>
      <c r="AH96" s="575">
        <v>0</v>
      </c>
      <c r="AI96" s="575">
        <v>0</v>
      </c>
    </row>
    <row r="97" spans="1:35" x14ac:dyDescent="0.3">
      <c r="A97" s="163" t="str">
        <f t="shared" si="1"/>
        <v>4.00921</v>
      </c>
      <c r="B97" s="575" t="s">
        <v>2525</v>
      </c>
      <c r="C97" s="575" t="s">
        <v>2526</v>
      </c>
      <c r="D97" s="575" t="s">
        <v>2527</v>
      </c>
      <c r="E97" s="575" t="s">
        <v>3</v>
      </c>
      <c r="F97" s="575" t="s">
        <v>42</v>
      </c>
      <c r="G97" s="575" t="s">
        <v>7</v>
      </c>
      <c r="H97" s="575" t="s">
        <v>1398</v>
      </c>
      <c r="I97" s="575">
        <v>0</v>
      </c>
      <c r="J97" s="575" t="s">
        <v>1086</v>
      </c>
      <c r="K97" s="575" t="s">
        <v>1446</v>
      </c>
      <c r="L97" s="575" t="s">
        <v>35</v>
      </c>
      <c r="M97" s="575" t="s">
        <v>9</v>
      </c>
      <c r="N97" s="575" t="s">
        <v>3</v>
      </c>
      <c r="O97" s="575">
        <v>65</v>
      </c>
      <c r="P97" s="575">
        <v>44</v>
      </c>
      <c r="Q97" s="575">
        <v>21</v>
      </c>
      <c r="R97" s="575">
        <v>8</v>
      </c>
      <c r="S97" s="575">
        <v>4</v>
      </c>
      <c r="T97" s="575">
        <v>18</v>
      </c>
      <c r="U97" s="575">
        <v>14</v>
      </c>
      <c r="V97" s="575">
        <v>10</v>
      </c>
      <c r="W97" s="575">
        <v>6</v>
      </c>
      <c r="X97" s="575">
        <v>17</v>
      </c>
      <c r="Y97" s="575">
        <v>10</v>
      </c>
      <c r="Z97" s="575">
        <v>7</v>
      </c>
      <c r="AA97" s="575">
        <v>5</v>
      </c>
      <c r="AB97" s="575">
        <v>5</v>
      </c>
      <c r="AC97" s="575">
        <v>5</v>
      </c>
      <c r="AD97" s="575">
        <v>4</v>
      </c>
      <c r="AE97" s="575">
        <v>4</v>
      </c>
      <c r="AF97" s="575">
        <v>4</v>
      </c>
      <c r="AG97" s="575">
        <v>7</v>
      </c>
      <c r="AH97" s="575">
        <v>2</v>
      </c>
      <c r="AI97" s="575">
        <v>0</v>
      </c>
    </row>
    <row r="98" spans="1:35" x14ac:dyDescent="0.3">
      <c r="A98" s="163" t="str">
        <f t="shared" si="1"/>
        <v>4.00922</v>
      </c>
      <c r="B98" s="575" t="s">
        <v>2532</v>
      </c>
      <c r="C98" s="575" t="s">
        <v>2533</v>
      </c>
      <c r="D98" s="575" t="s">
        <v>2534</v>
      </c>
      <c r="E98" s="575" t="s">
        <v>3</v>
      </c>
      <c r="F98" s="575" t="s">
        <v>42</v>
      </c>
      <c r="G98" s="575" t="s">
        <v>6</v>
      </c>
      <c r="H98" s="575" t="s">
        <v>1398</v>
      </c>
      <c r="I98" s="575">
        <v>0</v>
      </c>
      <c r="J98" s="575" t="s">
        <v>1086</v>
      </c>
      <c r="K98" s="575" t="s">
        <v>1446</v>
      </c>
      <c r="L98" s="575" t="s">
        <v>35</v>
      </c>
      <c r="M98" s="575" t="s">
        <v>3</v>
      </c>
      <c r="N98" s="575" t="s">
        <v>9</v>
      </c>
      <c r="O98" s="575">
        <v>128</v>
      </c>
      <c r="P98" s="575">
        <v>65</v>
      </c>
      <c r="Q98" s="575">
        <v>63</v>
      </c>
      <c r="R98" s="575">
        <v>0</v>
      </c>
      <c r="S98" s="575">
        <v>0</v>
      </c>
      <c r="T98" s="575">
        <v>6</v>
      </c>
      <c r="U98" s="575">
        <v>3</v>
      </c>
      <c r="V98" s="575">
        <v>3</v>
      </c>
      <c r="W98" s="575">
        <v>2</v>
      </c>
      <c r="X98" s="575">
        <v>18</v>
      </c>
      <c r="Y98" s="575">
        <v>12</v>
      </c>
      <c r="Z98" s="575">
        <v>6</v>
      </c>
      <c r="AA98" s="575">
        <v>5</v>
      </c>
      <c r="AB98" s="575">
        <v>95</v>
      </c>
      <c r="AC98" s="575">
        <v>43</v>
      </c>
      <c r="AD98" s="575">
        <v>0</v>
      </c>
      <c r="AE98" s="575">
        <v>3</v>
      </c>
      <c r="AF98" s="575">
        <v>1</v>
      </c>
      <c r="AG98" s="575">
        <v>6</v>
      </c>
      <c r="AH98" s="575">
        <v>1</v>
      </c>
      <c r="AI98" s="575">
        <v>52</v>
      </c>
    </row>
    <row r="99" spans="1:35" x14ac:dyDescent="0.3">
      <c r="A99" s="163" t="str">
        <f t="shared" si="1"/>
        <v>4.00923</v>
      </c>
      <c r="B99" s="575" t="s">
        <v>2541</v>
      </c>
      <c r="C99" s="575" t="s">
        <v>2542</v>
      </c>
      <c r="D99" s="575" t="s">
        <v>2543</v>
      </c>
      <c r="E99" s="575" t="s">
        <v>5</v>
      </c>
      <c r="F99" s="575" t="s">
        <v>66</v>
      </c>
      <c r="G99" s="575" t="s">
        <v>2</v>
      </c>
      <c r="H99" s="575" t="s">
        <v>1398</v>
      </c>
      <c r="I99" s="575">
        <v>0</v>
      </c>
      <c r="J99" s="575" t="s">
        <v>1086</v>
      </c>
      <c r="K99" s="575" t="s">
        <v>1389</v>
      </c>
      <c r="L99" s="575" t="s">
        <v>38</v>
      </c>
      <c r="M99" s="575" t="s">
        <v>1</v>
      </c>
      <c r="N99" s="575" t="s">
        <v>10</v>
      </c>
      <c r="O99" s="575">
        <v>145</v>
      </c>
      <c r="P99" s="575">
        <v>88</v>
      </c>
      <c r="Q99" s="575">
        <v>57</v>
      </c>
      <c r="R99" s="575">
        <v>23</v>
      </c>
      <c r="S99" s="575">
        <v>18</v>
      </c>
      <c r="T99" s="575">
        <v>34</v>
      </c>
      <c r="U99" s="575">
        <v>20</v>
      </c>
      <c r="V99" s="575">
        <v>9</v>
      </c>
      <c r="W99" s="575">
        <v>5</v>
      </c>
      <c r="X99" s="575">
        <v>50</v>
      </c>
      <c r="Y99" s="575">
        <v>29</v>
      </c>
      <c r="Z99" s="575">
        <v>13</v>
      </c>
      <c r="AA99" s="575">
        <v>5</v>
      </c>
      <c r="AB99" s="575">
        <v>16</v>
      </c>
      <c r="AC99" s="575">
        <v>11</v>
      </c>
      <c r="AD99" s="575">
        <v>5</v>
      </c>
      <c r="AE99" s="575">
        <v>14</v>
      </c>
      <c r="AF99" s="575">
        <v>4</v>
      </c>
      <c r="AG99" s="575">
        <v>21</v>
      </c>
      <c r="AH99" s="575">
        <v>8</v>
      </c>
      <c r="AI99" s="575">
        <v>5</v>
      </c>
    </row>
    <row r="100" spans="1:35" x14ac:dyDescent="0.3">
      <c r="A100" s="163" t="str">
        <f t="shared" si="1"/>
        <v>4.00931</v>
      </c>
      <c r="B100" s="575" t="s">
        <v>2552</v>
      </c>
      <c r="C100" s="575" t="s">
        <v>2553</v>
      </c>
      <c r="D100" s="575" t="s">
        <v>2554</v>
      </c>
      <c r="E100" s="575" t="s">
        <v>3</v>
      </c>
      <c r="F100" s="575" t="s">
        <v>42</v>
      </c>
      <c r="G100" s="575" t="s">
        <v>9</v>
      </c>
      <c r="H100" s="575" t="s">
        <v>1398</v>
      </c>
      <c r="I100" s="575">
        <v>0</v>
      </c>
      <c r="J100" s="575" t="s">
        <v>1086</v>
      </c>
      <c r="K100" s="575" t="s">
        <v>1389</v>
      </c>
      <c r="L100" s="575" t="s">
        <v>35</v>
      </c>
      <c r="M100" s="575" t="s">
        <v>5</v>
      </c>
      <c r="N100" s="575" t="s">
        <v>7</v>
      </c>
      <c r="O100" s="575">
        <v>97</v>
      </c>
      <c r="P100" s="575">
        <v>61</v>
      </c>
      <c r="Q100" s="575">
        <v>36</v>
      </c>
      <c r="R100" s="575">
        <v>29</v>
      </c>
      <c r="S100" s="575">
        <v>20</v>
      </c>
      <c r="T100" s="575">
        <v>15</v>
      </c>
      <c r="U100" s="575">
        <v>7</v>
      </c>
      <c r="V100" s="575">
        <v>6</v>
      </c>
      <c r="W100" s="575">
        <v>6</v>
      </c>
      <c r="X100" s="575">
        <v>33</v>
      </c>
      <c r="Y100" s="575">
        <v>20</v>
      </c>
      <c r="Z100" s="575">
        <v>14</v>
      </c>
      <c r="AA100" s="575">
        <v>8</v>
      </c>
      <c r="AB100" s="575">
        <v>0</v>
      </c>
      <c r="AC100" s="575">
        <v>0</v>
      </c>
      <c r="AD100" s="575">
        <v>9</v>
      </c>
      <c r="AE100" s="575">
        <v>8</v>
      </c>
      <c r="AF100" s="575">
        <v>0</v>
      </c>
      <c r="AG100" s="575">
        <v>13</v>
      </c>
      <c r="AH100" s="575">
        <v>6</v>
      </c>
      <c r="AI100" s="575">
        <v>0</v>
      </c>
    </row>
    <row r="101" spans="1:35" x14ac:dyDescent="0.3">
      <c r="A101" s="163" t="str">
        <f t="shared" si="1"/>
        <v>4.00932</v>
      </c>
      <c r="B101" s="575" t="s">
        <v>2560</v>
      </c>
      <c r="C101" s="575" t="s">
        <v>2561</v>
      </c>
      <c r="D101" s="575" t="s">
        <v>3252</v>
      </c>
      <c r="E101" s="575" t="s">
        <v>62</v>
      </c>
      <c r="F101" s="575" t="s">
        <v>107</v>
      </c>
      <c r="G101" s="575" t="s">
        <v>2</v>
      </c>
      <c r="H101" s="575" t="s">
        <v>1398</v>
      </c>
      <c r="I101" s="575">
        <v>0</v>
      </c>
      <c r="J101" s="575" t="s">
        <v>1086</v>
      </c>
      <c r="K101" s="575" t="s">
        <v>1389</v>
      </c>
      <c r="L101" s="575" t="s">
        <v>33</v>
      </c>
      <c r="M101" s="575" t="s">
        <v>108</v>
      </c>
      <c r="N101" s="575" t="s">
        <v>1</v>
      </c>
      <c r="O101" s="575">
        <v>146</v>
      </c>
      <c r="P101" s="575">
        <v>83</v>
      </c>
      <c r="Q101" s="575">
        <v>63</v>
      </c>
      <c r="R101" s="575">
        <v>37</v>
      </c>
      <c r="S101" s="575">
        <v>21</v>
      </c>
      <c r="T101" s="575">
        <v>32</v>
      </c>
      <c r="U101" s="575">
        <v>14</v>
      </c>
      <c r="V101" s="575">
        <v>8</v>
      </c>
      <c r="W101" s="575">
        <v>6</v>
      </c>
      <c r="X101" s="575">
        <v>38</v>
      </c>
      <c r="Y101" s="575">
        <v>25</v>
      </c>
      <c r="Z101" s="575">
        <v>25</v>
      </c>
      <c r="AA101" s="575">
        <v>15</v>
      </c>
      <c r="AB101" s="575">
        <v>6</v>
      </c>
      <c r="AC101" s="575">
        <v>2</v>
      </c>
      <c r="AD101" s="575">
        <v>16</v>
      </c>
      <c r="AE101" s="575">
        <v>18</v>
      </c>
      <c r="AF101" s="575">
        <v>2</v>
      </c>
      <c r="AG101" s="575">
        <v>13</v>
      </c>
      <c r="AH101" s="575">
        <v>10</v>
      </c>
      <c r="AI101" s="575">
        <v>4</v>
      </c>
    </row>
    <row r="102" spans="1:35" x14ac:dyDescent="0.3">
      <c r="A102" s="163" t="str">
        <f t="shared" si="1"/>
        <v>4.00934</v>
      </c>
      <c r="B102" s="575" t="s">
        <v>2572</v>
      </c>
      <c r="C102" s="575" t="s">
        <v>2573</v>
      </c>
      <c r="D102" s="575" t="s">
        <v>2574</v>
      </c>
      <c r="E102" s="575" t="s">
        <v>5</v>
      </c>
      <c r="F102" s="575" t="s">
        <v>66</v>
      </c>
      <c r="G102" s="575" t="s">
        <v>5</v>
      </c>
      <c r="H102" s="575" t="s">
        <v>1398</v>
      </c>
      <c r="I102" s="575">
        <v>0</v>
      </c>
      <c r="J102" s="575" t="s">
        <v>1086</v>
      </c>
      <c r="K102" s="575" t="s">
        <v>1389</v>
      </c>
      <c r="L102" s="575" t="s">
        <v>38</v>
      </c>
      <c r="M102" s="575" t="s">
        <v>2</v>
      </c>
      <c r="N102" s="575" t="s">
        <v>5</v>
      </c>
      <c r="O102" s="575">
        <v>99</v>
      </c>
      <c r="P102" s="575">
        <v>66</v>
      </c>
      <c r="Q102" s="575">
        <v>33</v>
      </c>
      <c r="R102" s="575">
        <v>10</v>
      </c>
      <c r="S102" s="575">
        <v>7</v>
      </c>
      <c r="T102" s="575">
        <v>16</v>
      </c>
      <c r="U102" s="575">
        <v>11</v>
      </c>
      <c r="V102" s="575">
        <v>22</v>
      </c>
      <c r="W102" s="575">
        <v>16</v>
      </c>
      <c r="X102" s="575">
        <v>32</v>
      </c>
      <c r="Y102" s="575">
        <v>19</v>
      </c>
      <c r="Z102" s="575">
        <v>19</v>
      </c>
      <c r="AA102" s="575">
        <v>13</v>
      </c>
      <c r="AB102" s="575">
        <v>0</v>
      </c>
      <c r="AC102" s="575">
        <v>0</v>
      </c>
      <c r="AD102" s="575">
        <v>3</v>
      </c>
      <c r="AE102" s="575">
        <v>5</v>
      </c>
      <c r="AF102" s="575">
        <v>6</v>
      </c>
      <c r="AG102" s="575">
        <v>13</v>
      </c>
      <c r="AH102" s="575">
        <v>6</v>
      </c>
      <c r="AI102" s="575">
        <v>0</v>
      </c>
    </row>
    <row r="103" spans="1:35" x14ac:dyDescent="0.3">
      <c r="A103" s="163" t="str">
        <f t="shared" si="1"/>
        <v>4.00935</v>
      </c>
      <c r="B103" s="575" t="s">
        <v>2583</v>
      </c>
      <c r="C103" s="575" t="s">
        <v>2584</v>
      </c>
      <c r="D103" s="575" t="s">
        <v>2585</v>
      </c>
      <c r="E103" s="575" t="s">
        <v>1177</v>
      </c>
      <c r="F103" s="575" t="s">
        <v>506</v>
      </c>
      <c r="G103" s="575" t="s">
        <v>5</v>
      </c>
      <c r="H103" s="575" t="s">
        <v>1398</v>
      </c>
      <c r="I103" s="575">
        <v>0</v>
      </c>
      <c r="J103" s="575" t="s">
        <v>1086</v>
      </c>
      <c r="K103" s="575" t="s">
        <v>1389</v>
      </c>
      <c r="L103" s="575" t="s">
        <v>33</v>
      </c>
      <c r="M103" s="575" t="s">
        <v>62</v>
      </c>
      <c r="N103" s="575" t="s">
        <v>2</v>
      </c>
      <c r="O103" s="575">
        <v>333</v>
      </c>
      <c r="P103" s="575">
        <v>192</v>
      </c>
      <c r="Q103" s="575">
        <v>141</v>
      </c>
      <c r="R103" s="575">
        <v>72</v>
      </c>
      <c r="S103" s="575">
        <v>44</v>
      </c>
      <c r="T103" s="575">
        <v>49</v>
      </c>
      <c r="U103" s="575">
        <v>33</v>
      </c>
      <c r="V103" s="575">
        <v>74</v>
      </c>
      <c r="W103" s="575">
        <v>45</v>
      </c>
      <c r="X103" s="575">
        <v>56</v>
      </c>
      <c r="Y103" s="575">
        <v>28</v>
      </c>
      <c r="Z103" s="575">
        <v>59</v>
      </c>
      <c r="AA103" s="575">
        <v>31</v>
      </c>
      <c r="AB103" s="575">
        <v>23</v>
      </c>
      <c r="AC103" s="575">
        <v>11</v>
      </c>
      <c r="AD103" s="575">
        <v>28</v>
      </c>
      <c r="AE103" s="575">
        <v>16</v>
      </c>
      <c r="AF103" s="575">
        <v>29</v>
      </c>
      <c r="AG103" s="575">
        <v>28</v>
      </c>
      <c r="AH103" s="575">
        <v>28</v>
      </c>
      <c r="AI103" s="575">
        <v>12</v>
      </c>
    </row>
    <row r="104" spans="1:35" x14ac:dyDescent="0.3">
      <c r="A104" s="163" t="str">
        <f t="shared" si="1"/>
        <v>4.00936</v>
      </c>
      <c r="B104" s="575" t="s">
        <v>2593</v>
      </c>
      <c r="C104" s="575" t="s">
        <v>2594</v>
      </c>
      <c r="D104" s="575" t="s">
        <v>2595</v>
      </c>
      <c r="E104" s="575" t="s">
        <v>148</v>
      </c>
      <c r="F104" s="575" t="s">
        <v>36</v>
      </c>
      <c r="G104" s="575" t="s">
        <v>1</v>
      </c>
      <c r="H104" s="575" t="s">
        <v>1398</v>
      </c>
      <c r="I104" s="575">
        <v>0</v>
      </c>
      <c r="J104" s="575" t="s">
        <v>1086</v>
      </c>
      <c r="K104" s="575" t="s">
        <v>1389</v>
      </c>
      <c r="L104" s="575" t="s">
        <v>33</v>
      </c>
      <c r="M104" s="575" t="s">
        <v>3</v>
      </c>
      <c r="N104" s="575" t="s">
        <v>7</v>
      </c>
      <c r="O104" s="575">
        <v>234</v>
      </c>
      <c r="P104" s="575">
        <v>137</v>
      </c>
      <c r="Q104" s="575">
        <v>97</v>
      </c>
      <c r="R104" s="575">
        <v>36</v>
      </c>
      <c r="S104" s="575">
        <v>21</v>
      </c>
      <c r="T104" s="575">
        <v>64</v>
      </c>
      <c r="U104" s="575">
        <v>29</v>
      </c>
      <c r="V104" s="575">
        <v>41</v>
      </c>
      <c r="W104" s="575">
        <v>30</v>
      </c>
      <c r="X104" s="575">
        <v>41</v>
      </c>
      <c r="Y104" s="575">
        <v>23</v>
      </c>
      <c r="Z104" s="575">
        <v>36</v>
      </c>
      <c r="AA104" s="575">
        <v>23</v>
      </c>
      <c r="AB104" s="575">
        <v>16</v>
      </c>
      <c r="AC104" s="575">
        <v>11</v>
      </c>
      <c r="AD104" s="575">
        <v>15</v>
      </c>
      <c r="AE104" s="575">
        <v>35</v>
      </c>
      <c r="AF104" s="575">
        <v>11</v>
      </c>
      <c r="AG104" s="575">
        <v>18</v>
      </c>
      <c r="AH104" s="575">
        <v>13</v>
      </c>
      <c r="AI104" s="575">
        <v>5</v>
      </c>
    </row>
    <row r="105" spans="1:35" x14ac:dyDescent="0.3">
      <c r="A105" s="163" t="str">
        <f t="shared" si="1"/>
        <v>4.00937</v>
      </c>
      <c r="B105" s="575" t="s">
        <v>2604</v>
      </c>
      <c r="C105" s="575" t="s">
        <v>2605</v>
      </c>
      <c r="D105" s="575" t="s">
        <v>2606</v>
      </c>
      <c r="E105" s="575" t="s">
        <v>1177</v>
      </c>
      <c r="F105" s="575" t="s">
        <v>506</v>
      </c>
      <c r="G105" s="575" t="s">
        <v>2</v>
      </c>
      <c r="H105" s="575" t="s">
        <v>1398</v>
      </c>
      <c r="I105" s="575">
        <v>0</v>
      </c>
      <c r="J105" s="575" t="s">
        <v>1086</v>
      </c>
      <c r="K105" s="575" t="s">
        <v>1389</v>
      </c>
      <c r="L105" s="575" t="s">
        <v>33</v>
      </c>
      <c r="M105" s="575" t="s">
        <v>9</v>
      </c>
      <c r="N105" s="575" t="s">
        <v>7</v>
      </c>
      <c r="O105" s="575">
        <v>292</v>
      </c>
      <c r="P105" s="575">
        <v>146</v>
      </c>
      <c r="Q105" s="575">
        <v>146</v>
      </c>
      <c r="R105" s="575">
        <v>76</v>
      </c>
      <c r="S105" s="575">
        <v>39</v>
      </c>
      <c r="T105" s="575">
        <v>57</v>
      </c>
      <c r="U105" s="575">
        <v>27</v>
      </c>
      <c r="V105" s="575">
        <v>35</v>
      </c>
      <c r="W105" s="575">
        <v>16</v>
      </c>
      <c r="X105" s="575">
        <v>62</v>
      </c>
      <c r="Y105" s="575">
        <v>30</v>
      </c>
      <c r="Z105" s="575">
        <v>48</v>
      </c>
      <c r="AA105" s="575">
        <v>27</v>
      </c>
      <c r="AB105" s="575">
        <v>14</v>
      </c>
      <c r="AC105" s="575">
        <v>7</v>
      </c>
      <c r="AD105" s="575">
        <v>37</v>
      </c>
      <c r="AE105" s="575">
        <v>30</v>
      </c>
      <c r="AF105" s="575">
        <v>19</v>
      </c>
      <c r="AG105" s="575">
        <v>32</v>
      </c>
      <c r="AH105" s="575">
        <v>21</v>
      </c>
      <c r="AI105" s="575">
        <v>7</v>
      </c>
    </row>
    <row r="106" spans="1:35" x14ac:dyDescent="0.3">
      <c r="A106" s="163" t="str">
        <f t="shared" si="1"/>
        <v>4.00939</v>
      </c>
      <c r="B106" s="575" t="s">
        <v>2616</v>
      </c>
      <c r="C106" s="575" t="s">
        <v>2617</v>
      </c>
      <c r="D106" s="575" t="s">
        <v>2618</v>
      </c>
      <c r="E106" s="575" t="s">
        <v>5</v>
      </c>
      <c r="F106" s="575" t="s">
        <v>66</v>
      </c>
      <c r="G106" s="575" t="s">
        <v>4</v>
      </c>
      <c r="H106" s="575" t="s">
        <v>1398</v>
      </c>
      <c r="I106" s="575">
        <v>0</v>
      </c>
      <c r="J106" s="575" t="s">
        <v>1086</v>
      </c>
      <c r="K106" s="575" t="s">
        <v>1389</v>
      </c>
      <c r="L106" s="575" t="s">
        <v>38</v>
      </c>
      <c r="M106" s="575" t="s">
        <v>7</v>
      </c>
      <c r="N106" s="575" t="s">
        <v>1</v>
      </c>
      <c r="O106" s="575">
        <v>112</v>
      </c>
      <c r="P106" s="575">
        <v>49</v>
      </c>
      <c r="Q106" s="575">
        <v>63</v>
      </c>
      <c r="R106" s="575">
        <v>0</v>
      </c>
      <c r="S106" s="575">
        <v>0</v>
      </c>
      <c r="T106" s="575">
        <v>0</v>
      </c>
      <c r="U106" s="575">
        <v>0</v>
      </c>
      <c r="V106" s="575">
        <v>0</v>
      </c>
      <c r="W106" s="575">
        <v>0</v>
      </c>
      <c r="X106" s="575">
        <v>50</v>
      </c>
      <c r="Y106" s="575">
        <v>17</v>
      </c>
      <c r="Z106" s="575">
        <v>62</v>
      </c>
      <c r="AA106" s="575">
        <v>32</v>
      </c>
      <c r="AB106" s="575">
        <v>0</v>
      </c>
      <c r="AC106" s="575">
        <v>0</v>
      </c>
      <c r="AD106" s="575">
        <v>0</v>
      </c>
      <c r="AE106" s="575">
        <v>0</v>
      </c>
      <c r="AF106" s="575">
        <v>0</v>
      </c>
      <c r="AG106" s="575">
        <v>33</v>
      </c>
      <c r="AH106" s="575">
        <v>30</v>
      </c>
      <c r="AI106" s="575">
        <v>0</v>
      </c>
    </row>
    <row r="107" spans="1:35" x14ac:dyDescent="0.3">
      <c r="A107" s="163" t="str">
        <f t="shared" si="1"/>
        <v>4.00940</v>
      </c>
      <c r="B107" s="575" t="s">
        <v>2624</v>
      </c>
      <c r="C107" s="575" t="s">
        <v>2625</v>
      </c>
      <c r="D107" s="575" t="s">
        <v>2626</v>
      </c>
      <c r="E107" s="575" t="s">
        <v>4</v>
      </c>
      <c r="F107" s="575" t="s">
        <v>41</v>
      </c>
      <c r="G107" s="575" t="s">
        <v>5</v>
      </c>
      <c r="H107" s="575" t="s">
        <v>1398</v>
      </c>
      <c r="I107" s="575">
        <v>0</v>
      </c>
      <c r="J107" s="575" t="s">
        <v>1086</v>
      </c>
      <c r="K107" s="575" t="s">
        <v>1446</v>
      </c>
      <c r="L107" s="575" t="s">
        <v>35</v>
      </c>
      <c r="M107" s="575" t="s">
        <v>6</v>
      </c>
      <c r="N107" s="575" t="s">
        <v>7</v>
      </c>
      <c r="O107" s="575">
        <v>95</v>
      </c>
      <c r="P107" s="575">
        <v>55</v>
      </c>
      <c r="Q107" s="575">
        <v>40</v>
      </c>
      <c r="R107" s="575">
        <v>19</v>
      </c>
      <c r="S107" s="575">
        <v>12</v>
      </c>
      <c r="T107" s="575">
        <v>33</v>
      </c>
      <c r="U107" s="575">
        <v>18</v>
      </c>
      <c r="V107" s="575">
        <v>15</v>
      </c>
      <c r="W107" s="575">
        <v>7</v>
      </c>
      <c r="X107" s="575">
        <v>20</v>
      </c>
      <c r="Y107" s="575">
        <v>14</v>
      </c>
      <c r="Z107" s="575">
        <v>7</v>
      </c>
      <c r="AA107" s="575">
        <v>4</v>
      </c>
      <c r="AB107" s="575">
        <v>1</v>
      </c>
      <c r="AC107" s="575">
        <v>0</v>
      </c>
      <c r="AD107" s="575">
        <v>7</v>
      </c>
      <c r="AE107" s="575">
        <v>15</v>
      </c>
      <c r="AF107" s="575">
        <v>8</v>
      </c>
      <c r="AG107" s="575">
        <v>6</v>
      </c>
      <c r="AH107" s="575">
        <v>3</v>
      </c>
      <c r="AI107" s="575">
        <v>1</v>
      </c>
    </row>
    <row r="108" spans="1:35" x14ac:dyDescent="0.3">
      <c r="A108" s="163" t="str">
        <f t="shared" si="1"/>
        <v>4.00946</v>
      </c>
      <c r="B108" s="575" t="s">
        <v>2635</v>
      </c>
      <c r="C108" s="575" t="s">
        <v>2636</v>
      </c>
      <c r="D108" s="575" t="s">
        <v>2637</v>
      </c>
      <c r="E108" s="575" t="s">
        <v>7</v>
      </c>
      <c r="F108" s="575" t="s">
        <v>58</v>
      </c>
      <c r="G108" s="575" t="s">
        <v>6</v>
      </c>
      <c r="H108" s="575" t="s">
        <v>1398</v>
      </c>
      <c r="I108" s="575">
        <v>0</v>
      </c>
      <c r="J108" s="575" t="s">
        <v>1086</v>
      </c>
      <c r="K108" s="575" t="s">
        <v>1389</v>
      </c>
      <c r="L108" s="575" t="s">
        <v>57</v>
      </c>
      <c r="M108" s="575" t="s">
        <v>6</v>
      </c>
      <c r="N108" s="575" t="s">
        <v>2</v>
      </c>
      <c r="O108" s="575">
        <v>55</v>
      </c>
      <c r="P108" s="575">
        <v>32</v>
      </c>
      <c r="Q108" s="575">
        <v>23</v>
      </c>
      <c r="R108" s="575">
        <v>0</v>
      </c>
      <c r="S108" s="575">
        <v>0</v>
      </c>
      <c r="T108" s="575">
        <v>0</v>
      </c>
      <c r="U108" s="575">
        <v>0</v>
      </c>
      <c r="V108" s="575">
        <v>0</v>
      </c>
      <c r="W108" s="575">
        <v>0</v>
      </c>
      <c r="X108" s="575">
        <v>24</v>
      </c>
      <c r="Y108" s="575">
        <v>12</v>
      </c>
      <c r="Z108" s="575">
        <v>24</v>
      </c>
      <c r="AA108" s="575">
        <v>15</v>
      </c>
      <c r="AB108" s="575">
        <v>7</v>
      </c>
      <c r="AC108" s="575">
        <v>5</v>
      </c>
      <c r="AD108" s="575">
        <v>0</v>
      </c>
      <c r="AE108" s="575">
        <v>0</v>
      </c>
      <c r="AF108" s="575">
        <v>0</v>
      </c>
      <c r="AG108" s="575">
        <v>12</v>
      </c>
      <c r="AH108" s="575">
        <v>9</v>
      </c>
      <c r="AI108" s="575">
        <v>2</v>
      </c>
    </row>
    <row r="109" spans="1:35" x14ac:dyDescent="0.3">
      <c r="A109" s="163" t="str">
        <f t="shared" si="1"/>
        <v>4.00947</v>
      </c>
      <c r="B109" s="575" t="s">
        <v>2646</v>
      </c>
      <c r="C109" s="575" t="s">
        <v>2647</v>
      </c>
      <c r="D109" s="575" t="s">
        <v>2648</v>
      </c>
      <c r="E109" s="575" t="s">
        <v>7</v>
      </c>
      <c r="F109" s="575" t="s">
        <v>58</v>
      </c>
      <c r="G109" s="575" t="s">
        <v>5</v>
      </c>
      <c r="H109" s="575" t="s">
        <v>1398</v>
      </c>
      <c r="I109" s="575">
        <v>0</v>
      </c>
      <c r="J109" s="575" t="s">
        <v>1086</v>
      </c>
      <c r="K109" s="575" t="s">
        <v>1389</v>
      </c>
      <c r="L109" s="575" t="s">
        <v>57</v>
      </c>
      <c r="M109" s="575" t="s">
        <v>3</v>
      </c>
      <c r="N109" s="575" t="s">
        <v>6</v>
      </c>
      <c r="O109" s="575">
        <v>51</v>
      </c>
      <c r="P109" s="575">
        <v>32</v>
      </c>
      <c r="Q109" s="575">
        <v>19</v>
      </c>
      <c r="R109" s="575">
        <v>0</v>
      </c>
      <c r="S109" s="575">
        <v>0</v>
      </c>
      <c r="T109" s="575">
        <v>0</v>
      </c>
      <c r="U109" s="575">
        <v>0</v>
      </c>
      <c r="V109" s="575">
        <v>0</v>
      </c>
      <c r="W109" s="575">
        <v>0</v>
      </c>
      <c r="X109" s="575">
        <v>32</v>
      </c>
      <c r="Y109" s="575">
        <v>18</v>
      </c>
      <c r="Z109" s="575">
        <v>19</v>
      </c>
      <c r="AA109" s="575">
        <v>14</v>
      </c>
      <c r="AB109" s="575">
        <v>0</v>
      </c>
      <c r="AC109" s="575">
        <v>0</v>
      </c>
      <c r="AD109" s="575">
        <v>0</v>
      </c>
      <c r="AE109" s="575">
        <v>0</v>
      </c>
      <c r="AF109" s="575">
        <v>0</v>
      </c>
      <c r="AG109" s="575">
        <v>14</v>
      </c>
      <c r="AH109" s="575">
        <v>5</v>
      </c>
      <c r="AI109" s="575">
        <v>0</v>
      </c>
    </row>
    <row r="110" spans="1:35" x14ac:dyDescent="0.3">
      <c r="A110" s="163" t="str">
        <f t="shared" si="1"/>
        <v>4.00948</v>
      </c>
      <c r="B110" s="575" t="s">
        <v>2656</v>
      </c>
      <c r="C110" s="575" t="s">
        <v>2657</v>
      </c>
      <c r="D110" s="575" t="s">
        <v>2658</v>
      </c>
      <c r="E110" s="575" t="s">
        <v>7</v>
      </c>
      <c r="F110" s="575" t="s">
        <v>58</v>
      </c>
      <c r="G110" s="575" t="s">
        <v>2</v>
      </c>
      <c r="H110" s="575" t="s">
        <v>1398</v>
      </c>
      <c r="I110" s="575">
        <v>0</v>
      </c>
      <c r="J110" s="575" t="s">
        <v>1086</v>
      </c>
      <c r="K110" s="575" t="s">
        <v>1389</v>
      </c>
      <c r="L110" s="575" t="s">
        <v>57</v>
      </c>
      <c r="M110" s="575" t="s">
        <v>1</v>
      </c>
      <c r="N110" s="575" t="s">
        <v>2</v>
      </c>
      <c r="O110" s="575">
        <v>53</v>
      </c>
      <c r="P110" s="575">
        <v>26</v>
      </c>
      <c r="Q110" s="575">
        <v>27</v>
      </c>
      <c r="R110" s="575">
        <v>1</v>
      </c>
      <c r="S110" s="575">
        <v>1</v>
      </c>
      <c r="T110" s="575">
        <v>6</v>
      </c>
      <c r="U110" s="575">
        <v>3</v>
      </c>
      <c r="V110" s="575">
        <v>17</v>
      </c>
      <c r="W110" s="575">
        <v>10</v>
      </c>
      <c r="X110" s="575">
        <v>17</v>
      </c>
      <c r="Y110" s="575">
        <v>6</v>
      </c>
      <c r="Z110" s="575">
        <v>10</v>
      </c>
      <c r="AA110" s="575">
        <v>6</v>
      </c>
      <c r="AB110" s="575">
        <v>2</v>
      </c>
      <c r="AC110" s="575">
        <v>0</v>
      </c>
      <c r="AD110" s="575">
        <v>0</v>
      </c>
      <c r="AE110" s="575">
        <v>3</v>
      </c>
      <c r="AF110" s="575">
        <v>7</v>
      </c>
      <c r="AG110" s="575">
        <v>11</v>
      </c>
      <c r="AH110" s="575">
        <v>4</v>
      </c>
      <c r="AI110" s="575">
        <v>2</v>
      </c>
    </row>
    <row r="111" spans="1:35" x14ac:dyDescent="0.3">
      <c r="A111" s="163" t="str">
        <f t="shared" si="1"/>
        <v>4.00949</v>
      </c>
      <c r="B111" s="575" t="s">
        <v>2665</v>
      </c>
      <c r="C111" s="575" t="s">
        <v>2666</v>
      </c>
      <c r="D111" s="575" t="s">
        <v>2667</v>
      </c>
      <c r="E111" s="575" t="s">
        <v>1175</v>
      </c>
      <c r="F111" s="575" t="s">
        <v>505</v>
      </c>
      <c r="G111" s="575" t="s">
        <v>2</v>
      </c>
      <c r="H111" s="575" t="s">
        <v>1398</v>
      </c>
      <c r="I111" s="575">
        <v>0</v>
      </c>
      <c r="J111" s="575" t="s">
        <v>1086</v>
      </c>
      <c r="K111" s="575" t="s">
        <v>1389</v>
      </c>
      <c r="L111" s="575" t="s">
        <v>33</v>
      </c>
      <c r="M111" s="575" t="s">
        <v>1</v>
      </c>
      <c r="N111" s="575" t="s">
        <v>10</v>
      </c>
      <c r="O111" s="575">
        <v>58</v>
      </c>
      <c r="P111" s="575">
        <v>29</v>
      </c>
      <c r="Q111" s="575">
        <v>29</v>
      </c>
      <c r="R111" s="575">
        <v>0</v>
      </c>
      <c r="S111" s="575">
        <v>0</v>
      </c>
      <c r="T111" s="575">
        <v>0</v>
      </c>
      <c r="U111" s="575">
        <v>0</v>
      </c>
      <c r="V111" s="575">
        <v>0</v>
      </c>
      <c r="W111" s="575">
        <v>0</v>
      </c>
      <c r="X111" s="575">
        <v>21</v>
      </c>
      <c r="Y111" s="575">
        <v>8</v>
      </c>
      <c r="Z111" s="575">
        <v>27</v>
      </c>
      <c r="AA111" s="575">
        <v>14</v>
      </c>
      <c r="AB111" s="575">
        <v>10</v>
      </c>
      <c r="AC111" s="575">
        <v>7</v>
      </c>
      <c r="AD111" s="575">
        <v>0</v>
      </c>
      <c r="AE111" s="575">
        <v>0</v>
      </c>
      <c r="AF111" s="575">
        <v>0</v>
      </c>
      <c r="AG111" s="575">
        <v>13</v>
      </c>
      <c r="AH111" s="575">
        <v>13</v>
      </c>
      <c r="AI111" s="575">
        <v>3</v>
      </c>
    </row>
    <row r="112" spans="1:35" x14ac:dyDescent="0.3">
      <c r="A112" s="163" t="str">
        <f t="shared" si="1"/>
        <v>4.00950</v>
      </c>
      <c r="B112" s="575" t="s">
        <v>2676</v>
      </c>
      <c r="C112" s="575" t="s">
        <v>2677</v>
      </c>
      <c r="D112" s="575" t="s">
        <v>2678</v>
      </c>
      <c r="E112" s="575" t="s">
        <v>4</v>
      </c>
      <c r="F112" s="575" t="s">
        <v>41</v>
      </c>
      <c r="G112" s="575" t="s">
        <v>1</v>
      </c>
      <c r="H112" s="575" t="s">
        <v>1398</v>
      </c>
      <c r="I112" s="575">
        <v>0</v>
      </c>
      <c r="J112" s="575" t="s">
        <v>1086</v>
      </c>
      <c r="K112" s="575" t="s">
        <v>1446</v>
      </c>
      <c r="L112" s="575" t="s">
        <v>35</v>
      </c>
      <c r="M112" s="575" t="s">
        <v>2</v>
      </c>
      <c r="N112" s="575" t="s">
        <v>6</v>
      </c>
      <c r="O112" s="575">
        <v>56</v>
      </c>
      <c r="P112" s="575">
        <v>34</v>
      </c>
      <c r="Q112" s="575">
        <v>22</v>
      </c>
      <c r="R112" s="575">
        <v>7</v>
      </c>
      <c r="S112" s="575">
        <v>4</v>
      </c>
      <c r="T112" s="575">
        <v>18</v>
      </c>
      <c r="U112" s="575">
        <v>8</v>
      </c>
      <c r="V112" s="575">
        <v>1</v>
      </c>
      <c r="W112" s="575">
        <v>1</v>
      </c>
      <c r="X112" s="575">
        <v>25</v>
      </c>
      <c r="Y112" s="575">
        <v>18</v>
      </c>
      <c r="Z112" s="575">
        <v>5</v>
      </c>
      <c r="AA112" s="575">
        <v>3</v>
      </c>
      <c r="AB112" s="575">
        <v>0</v>
      </c>
      <c r="AC112" s="575">
        <v>0</v>
      </c>
      <c r="AD112" s="575">
        <v>3</v>
      </c>
      <c r="AE112" s="575">
        <v>10</v>
      </c>
      <c r="AF112" s="575">
        <v>0</v>
      </c>
      <c r="AG112" s="575">
        <v>7</v>
      </c>
      <c r="AH112" s="575">
        <v>2</v>
      </c>
      <c r="AI112" s="575">
        <v>0</v>
      </c>
    </row>
    <row r="113" spans="1:35" x14ac:dyDescent="0.3">
      <c r="A113" s="163" t="str">
        <f t="shared" si="1"/>
        <v>4.00967</v>
      </c>
      <c r="B113" s="575" t="s">
        <v>2687</v>
      </c>
      <c r="C113" s="575" t="s">
        <v>2688</v>
      </c>
      <c r="D113" s="575" t="s">
        <v>2689</v>
      </c>
      <c r="E113" s="575" t="s">
        <v>13</v>
      </c>
      <c r="F113" s="575" t="s">
        <v>122</v>
      </c>
      <c r="G113" s="575" t="s">
        <v>1</v>
      </c>
      <c r="H113" s="575" t="s">
        <v>1398</v>
      </c>
      <c r="I113" s="575">
        <v>0</v>
      </c>
      <c r="J113" s="575" t="s">
        <v>1086</v>
      </c>
      <c r="K113" s="575" t="s">
        <v>1389</v>
      </c>
      <c r="L113" s="575" t="s">
        <v>65</v>
      </c>
      <c r="M113" s="575" t="s">
        <v>6</v>
      </c>
      <c r="N113" s="575" t="s">
        <v>1</v>
      </c>
      <c r="O113" s="575">
        <v>51</v>
      </c>
      <c r="P113" s="575">
        <v>31</v>
      </c>
      <c r="Q113" s="575">
        <v>20</v>
      </c>
      <c r="R113" s="575">
        <v>0</v>
      </c>
      <c r="S113" s="575">
        <v>0</v>
      </c>
      <c r="T113" s="575">
        <v>1</v>
      </c>
      <c r="U113" s="575">
        <v>1</v>
      </c>
      <c r="V113" s="575">
        <v>2</v>
      </c>
      <c r="W113" s="575">
        <v>1</v>
      </c>
      <c r="X113" s="575">
        <v>39</v>
      </c>
      <c r="Y113" s="575">
        <v>23</v>
      </c>
      <c r="Z113" s="575">
        <v>9</v>
      </c>
      <c r="AA113" s="575">
        <v>6</v>
      </c>
      <c r="AB113" s="575">
        <v>0</v>
      </c>
      <c r="AC113" s="575">
        <v>0</v>
      </c>
      <c r="AD113" s="575">
        <v>0</v>
      </c>
      <c r="AE113" s="575">
        <v>0</v>
      </c>
      <c r="AF113" s="575">
        <v>1</v>
      </c>
      <c r="AG113" s="575">
        <v>16</v>
      </c>
      <c r="AH113" s="575">
        <v>3</v>
      </c>
      <c r="AI113" s="575">
        <v>0</v>
      </c>
    </row>
    <row r="114" spans="1:35" x14ac:dyDescent="0.3">
      <c r="A114" s="163" t="str">
        <f t="shared" si="1"/>
        <v>4.00968</v>
      </c>
      <c r="B114" s="575" t="s">
        <v>2698</v>
      </c>
      <c r="C114" s="575" t="s">
        <v>2699</v>
      </c>
      <c r="D114" s="575" t="s">
        <v>2700</v>
      </c>
      <c r="E114" s="575" t="s">
        <v>148</v>
      </c>
      <c r="F114" s="575" t="s">
        <v>36</v>
      </c>
      <c r="G114" s="575" t="s">
        <v>3</v>
      </c>
      <c r="H114" s="575" t="s">
        <v>1398</v>
      </c>
      <c r="I114" s="575">
        <v>0</v>
      </c>
      <c r="J114" s="575" t="s">
        <v>1086</v>
      </c>
      <c r="K114" s="575" t="s">
        <v>1389</v>
      </c>
      <c r="L114" s="575" t="s">
        <v>33</v>
      </c>
      <c r="M114" s="575" t="s">
        <v>6</v>
      </c>
      <c r="N114" s="575" t="s">
        <v>7</v>
      </c>
      <c r="O114" s="575">
        <v>72</v>
      </c>
      <c r="P114" s="575">
        <v>39</v>
      </c>
      <c r="Q114" s="575">
        <v>33</v>
      </c>
      <c r="R114" s="575">
        <v>0</v>
      </c>
      <c r="S114" s="575">
        <v>0</v>
      </c>
      <c r="T114" s="575">
        <v>0</v>
      </c>
      <c r="U114" s="575">
        <v>0</v>
      </c>
      <c r="V114" s="575">
        <v>0</v>
      </c>
      <c r="W114" s="575">
        <v>0</v>
      </c>
      <c r="X114" s="575">
        <v>22</v>
      </c>
      <c r="Y114" s="575">
        <v>10</v>
      </c>
      <c r="Z114" s="575">
        <v>28</v>
      </c>
      <c r="AA114" s="575">
        <v>17</v>
      </c>
      <c r="AB114" s="575">
        <v>22</v>
      </c>
      <c r="AC114" s="575">
        <v>12</v>
      </c>
      <c r="AD114" s="575">
        <v>0</v>
      </c>
      <c r="AE114" s="575">
        <v>0</v>
      </c>
      <c r="AF114" s="575">
        <v>0</v>
      </c>
      <c r="AG114" s="575">
        <v>12</v>
      </c>
      <c r="AH114" s="575">
        <v>11</v>
      </c>
      <c r="AI114" s="575">
        <v>10</v>
      </c>
    </row>
    <row r="115" spans="1:35" x14ac:dyDescent="0.3">
      <c r="A115" s="163" t="str">
        <f t="shared" si="1"/>
        <v>4.00983</v>
      </c>
      <c r="B115" s="575" t="s">
        <v>2707</v>
      </c>
      <c r="C115" s="575" t="s">
        <v>2708</v>
      </c>
      <c r="D115" s="575" t="s">
        <v>2709</v>
      </c>
      <c r="E115" s="575" t="s">
        <v>2</v>
      </c>
      <c r="F115" s="575" t="s">
        <v>76</v>
      </c>
      <c r="G115" s="575" t="s">
        <v>5</v>
      </c>
      <c r="H115" s="575" t="s">
        <v>1398</v>
      </c>
      <c r="I115" s="575">
        <v>0</v>
      </c>
      <c r="J115" s="575" t="s">
        <v>1086</v>
      </c>
      <c r="K115" s="575" t="s">
        <v>1389</v>
      </c>
      <c r="L115" s="575" t="s">
        <v>33</v>
      </c>
      <c r="M115" s="575" t="s">
        <v>7</v>
      </c>
      <c r="N115" s="575" t="s">
        <v>1</v>
      </c>
      <c r="O115" s="575">
        <v>2</v>
      </c>
      <c r="P115" s="575">
        <v>2</v>
      </c>
      <c r="Q115" s="575">
        <v>0</v>
      </c>
      <c r="R115" s="575">
        <v>0</v>
      </c>
      <c r="S115" s="575">
        <v>0</v>
      </c>
      <c r="T115" s="575">
        <v>0</v>
      </c>
      <c r="U115" s="575">
        <v>0</v>
      </c>
      <c r="V115" s="575">
        <v>0</v>
      </c>
      <c r="W115" s="575">
        <v>0</v>
      </c>
      <c r="X115" s="575">
        <v>0</v>
      </c>
      <c r="Y115" s="575">
        <v>0</v>
      </c>
      <c r="Z115" s="575">
        <v>2</v>
      </c>
      <c r="AA115" s="575">
        <v>2</v>
      </c>
      <c r="AB115" s="575">
        <v>0</v>
      </c>
      <c r="AC115" s="575">
        <v>0</v>
      </c>
      <c r="AD115" s="575">
        <v>0</v>
      </c>
      <c r="AE115" s="575">
        <v>0</v>
      </c>
      <c r="AF115" s="575">
        <v>0</v>
      </c>
      <c r="AG115" s="575">
        <v>0</v>
      </c>
      <c r="AH115" s="575">
        <v>0</v>
      </c>
      <c r="AI115" s="575">
        <v>0</v>
      </c>
    </row>
    <row r="116" spans="1:35" x14ac:dyDescent="0.3">
      <c r="A116" s="163" t="str">
        <f t="shared" si="1"/>
        <v>4.00984</v>
      </c>
      <c r="B116" s="575" t="s">
        <v>2715</v>
      </c>
      <c r="C116" s="575" t="s">
        <v>2716</v>
      </c>
      <c r="D116" s="575" t="s">
        <v>2717</v>
      </c>
      <c r="E116" s="575" t="s">
        <v>14</v>
      </c>
      <c r="F116" s="575" t="s">
        <v>49</v>
      </c>
      <c r="G116" s="575" t="s">
        <v>7</v>
      </c>
      <c r="H116" s="575" t="s">
        <v>1398</v>
      </c>
      <c r="I116" s="575">
        <v>0</v>
      </c>
      <c r="J116" s="575" t="s">
        <v>1086</v>
      </c>
      <c r="K116" s="575" t="s">
        <v>1446</v>
      </c>
      <c r="L116" s="575" t="s">
        <v>48</v>
      </c>
      <c r="M116" s="575" t="s">
        <v>2</v>
      </c>
      <c r="N116" s="575" t="s">
        <v>4</v>
      </c>
      <c r="O116" s="575">
        <v>96</v>
      </c>
      <c r="P116" s="575">
        <v>59</v>
      </c>
      <c r="Q116" s="575">
        <v>37</v>
      </c>
      <c r="R116" s="575">
        <v>31</v>
      </c>
      <c r="S116" s="575">
        <v>23</v>
      </c>
      <c r="T116" s="575">
        <v>21</v>
      </c>
      <c r="U116" s="575">
        <v>10</v>
      </c>
      <c r="V116" s="575">
        <v>8</v>
      </c>
      <c r="W116" s="575">
        <v>3</v>
      </c>
      <c r="X116" s="575">
        <v>24</v>
      </c>
      <c r="Y116" s="575">
        <v>14</v>
      </c>
      <c r="Z116" s="575">
        <v>4</v>
      </c>
      <c r="AA116" s="575">
        <v>2</v>
      </c>
      <c r="AB116" s="575">
        <v>8</v>
      </c>
      <c r="AC116" s="575">
        <v>7</v>
      </c>
      <c r="AD116" s="575">
        <v>8</v>
      </c>
      <c r="AE116" s="575">
        <v>11</v>
      </c>
      <c r="AF116" s="575">
        <v>5</v>
      </c>
      <c r="AG116" s="575">
        <v>10</v>
      </c>
      <c r="AH116" s="575">
        <v>2</v>
      </c>
      <c r="AI116" s="575">
        <v>1</v>
      </c>
    </row>
    <row r="117" spans="1:35" x14ac:dyDescent="0.3">
      <c r="A117" s="163" t="str">
        <f t="shared" si="1"/>
        <v>4.00985</v>
      </c>
      <c r="B117" s="575" t="s">
        <v>2724</v>
      </c>
      <c r="C117" s="575" t="s">
        <v>2725</v>
      </c>
      <c r="D117" s="575" t="s">
        <v>2726</v>
      </c>
      <c r="E117" s="575" t="s">
        <v>4</v>
      </c>
      <c r="F117" s="575" t="s">
        <v>41</v>
      </c>
      <c r="G117" s="575" t="s">
        <v>7</v>
      </c>
      <c r="H117" s="575" t="s">
        <v>1398</v>
      </c>
      <c r="I117" s="575">
        <v>0</v>
      </c>
      <c r="J117" s="575" t="s">
        <v>1086</v>
      </c>
      <c r="K117" s="575" t="s">
        <v>1389</v>
      </c>
      <c r="L117" s="575" t="s">
        <v>35</v>
      </c>
      <c r="M117" s="575" t="s">
        <v>13</v>
      </c>
      <c r="N117" s="575" t="s">
        <v>1</v>
      </c>
      <c r="O117" s="575">
        <v>85</v>
      </c>
      <c r="P117" s="575">
        <v>44</v>
      </c>
      <c r="Q117" s="575">
        <v>41</v>
      </c>
      <c r="R117" s="575">
        <v>14</v>
      </c>
      <c r="S117" s="575">
        <v>8</v>
      </c>
      <c r="T117" s="575">
        <v>26</v>
      </c>
      <c r="U117" s="575">
        <v>12</v>
      </c>
      <c r="V117" s="575">
        <v>5</v>
      </c>
      <c r="W117" s="575">
        <v>4</v>
      </c>
      <c r="X117" s="575">
        <v>26</v>
      </c>
      <c r="Y117" s="575">
        <v>9</v>
      </c>
      <c r="Z117" s="575">
        <v>13</v>
      </c>
      <c r="AA117" s="575">
        <v>10</v>
      </c>
      <c r="AB117" s="575">
        <v>1</v>
      </c>
      <c r="AC117" s="575">
        <v>1</v>
      </c>
      <c r="AD117" s="575">
        <v>6</v>
      </c>
      <c r="AE117" s="575">
        <v>14</v>
      </c>
      <c r="AF117" s="575">
        <v>1</v>
      </c>
      <c r="AG117" s="575">
        <v>17</v>
      </c>
      <c r="AH117" s="575">
        <v>3</v>
      </c>
      <c r="AI117" s="575">
        <v>0</v>
      </c>
    </row>
    <row r="118" spans="1:35" x14ac:dyDescent="0.3">
      <c r="A118" s="163" t="str">
        <f t="shared" si="1"/>
        <v>4.00986</v>
      </c>
      <c r="B118" s="575" t="s">
        <v>2732</v>
      </c>
      <c r="C118" s="575" t="s">
        <v>2733</v>
      </c>
      <c r="D118" s="575" t="s">
        <v>2734</v>
      </c>
      <c r="E118" s="575" t="s">
        <v>3</v>
      </c>
      <c r="F118" s="575" t="s">
        <v>42</v>
      </c>
      <c r="G118" s="575" t="s">
        <v>9</v>
      </c>
      <c r="H118" s="575" t="s">
        <v>1398</v>
      </c>
      <c r="I118" s="575">
        <v>0</v>
      </c>
      <c r="J118" s="575" t="s">
        <v>1086</v>
      </c>
      <c r="K118" s="575" t="s">
        <v>1389</v>
      </c>
      <c r="L118" s="575" t="s">
        <v>35</v>
      </c>
      <c r="M118" s="575" t="s">
        <v>5</v>
      </c>
      <c r="N118" s="575" t="s">
        <v>1</v>
      </c>
      <c r="O118" s="575">
        <v>172</v>
      </c>
      <c r="P118" s="575">
        <v>105</v>
      </c>
      <c r="Q118" s="575">
        <v>67</v>
      </c>
      <c r="R118" s="575">
        <v>33</v>
      </c>
      <c r="S118" s="575">
        <v>21</v>
      </c>
      <c r="T118" s="575">
        <v>39</v>
      </c>
      <c r="U118" s="575">
        <v>24</v>
      </c>
      <c r="V118" s="575">
        <v>26</v>
      </c>
      <c r="W118" s="575">
        <v>15</v>
      </c>
      <c r="X118" s="575">
        <v>37</v>
      </c>
      <c r="Y118" s="575">
        <v>21</v>
      </c>
      <c r="Z118" s="575">
        <v>31</v>
      </c>
      <c r="AA118" s="575">
        <v>20</v>
      </c>
      <c r="AB118" s="575">
        <v>6</v>
      </c>
      <c r="AC118" s="575">
        <v>4</v>
      </c>
      <c r="AD118" s="575">
        <v>12</v>
      </c>
      <c r="AE118" s="575">
        <v>15</v>
      </c>
      <c r="AF118" s="575">
        <v>11</v>
      </c>
      <c r="AG118" s="575">
        <v>16</v>
      </c>
      <c r="AH118" s="575">
        <v>11</v>
      </c>
      <c r="AI118" s="575">
        <v>2</v>
      </c>
    </row>
    <row r="119" spans="1:35" x14ac:dyDescent="0.3">
      <c r="A119" s="163" t="str">
        <f t="shared" si="1"/>
        <v>4.01011</v>
      </c>
      <c r="B119" s="575" t="s">
        <v>2742</v>
      </c>
      <c r="C119" s="575" t="s">
        <v>2743</v>
      </c>
      <c r="D119" s="575" t="s">
        <v>2744</v>
      </c>
      <c r="E119" s="575" t="s">
        <v>9</v>
      </c>
      <c r="F119" s="575" t="s">
        <v>101</v>
      </c>
      <c r="G119" s="575" t="s">
        <v>1</v>
      </c>
      <c r="H119" s="575" t="s">
        <v>1398</v>
      </c>
      <c r="I119" s="575">
        <v>0</v>
      </c>
      <c r="J119" s="575" t="s">
        <v>1086</v>
      </c>
      <c r="K119" s="575" t="s">
        <v>1446</v>
      </c>
      <c r="L119" s="575" t="s">
        <v>65</v>
      </c>
      <c r="M119" s="575" t="s">
        <v>11</v>
      </c>
      <c r="N119" s="575" t="s">
        <v>1</v>
      </c>
      <c r="O119" s="575">
        <v>113</v>
      </c>
      <c r="P119" s="575">
        <v>76</v>
      </c>
      <c r="Q119" s="575">
        <v>37</v>
      </c>
      <c r="R119" s="575">
        <v>43</v>
      </c>
      <c r="S119" s="575">
        <v>33</v>
      </c>
      <c r="T119" s="575">
        <v>19</v>
      </c>
      <c r="U119" s="575">
        <v>11</v>
      </c>
      <c r="V119" s="575">
        <v>4</v>
      </c>
      <c r="W119" s="575">
        <v>2</v>
      </c>
      <c r="X119" s="575">
        <v>28</v>
      </c>
      <c r="Y119" s="575">
        <v>16</v>
      </c>
      <c r="Z119" s="575">
        <v>11</v>
      </c>
      <c r="AA119" s="575">
        <v>8</v>
      </c>
      <c r="AB119" s="575">
        <v>8</v>
      </c>
      <c r="AC119" s="575">
        <v>6</v>
      </c>
      <c r="AD119" s="575">
        <v>10</v>
      </c>
      <c r="AE119" s="575">
        <v>8</v>
      </c>
      <c r="AF119" s="575">
        <v>2</v>
      </c>
      <c r="AG119" s="575">
        <v>12</v>
      </c>
      <c r="AH119" s="575">
        <v>3</v>
      </c>
      <c r="AI119" s="575">
        <v>2</v>
      </c>
    </row>
    <row r="120" spans="1:35" x14ac:dyDescent="0.3">
      <c r="A120" s="163" t="str">
        <f t="shared" si="1"/>
        <v>4.01012</v>
      </c>
      <c r="B120" s="575" t="s">
        <v>2754</v>
      </c>
      <c r="C120" s="575" t="s">
        <v>2755</v>
      </c>
      <c r="D120" s="575" t="s">
        <v>2756</v>
      </c>
      <c r="E120" s="575" t="s">
        <v>103</v>
      </c>
      <c r="F120" s="575" t="s">
        <v>1032</v>
      </c>
      <c r="G120" s="575" t="s">
        <v>7</v>
      </c>
      <c r="H120" s="575" t="s">
        <v>1398</v>
      </c>
      <c r="I120" s="575">
        <v>0</v>
      </c>
      <c r="J120" s="575" t="s">
        <v>1086</v>
      </c>
      <c r="K120" s="575" t="s">
        <v>1446</v>
      </c>
      <c r="L120" s="575" t="s">
        <v>43</v>
      </c>
      <c r="M120" s="575" t="s">
        <v>1</v>
      </c>
      <c r="N120" s="575" t="s">
        <v>3</v>
      </c>
      <c r="O120" s="575">
        <v>83</v>
      </c>
      <c r="P120" s="575">
        <v>54</v>
      </c>
      <c r="Q120" s="575">
        <v>29</v>
      </c>
      <c r="R120" s="575">
        <v>16</v>
      </c>
      <c r="S120" s="575">
        <v>7</v>
      </c>
      <c r="T120" s="575">
        <v>19</v>
      </c>
      <c r="U120" s="575">
        <v>14</v>
      </c>
      <c r="V120" s="575">
        <v>9</v>
      </c>
      <c r="W120" s="575">
        <v>5</v>
      </c>
      <c r="X120" s="575">
        <v>26</v>
      </c>
      <c r="Y120" s="575">
        <v>20</v>
      </c>
      <c r="Z120" s="575">
        <v>11</v>
      </c>
      <c r="AA120" s="575">
        <v>6</v>
      </c>
      <c r="AB120" s="575">
        <v>2</v>
      </c>
      <c r="AC120" s="575">
        <v>2</v>
      </c>
      <c r="AD120" s="575">
        <v>9</v>
      </c>
      <c r="AE120" s="575">
        <v>5</v>
      </c>
      <c r="AF120" s="575">
        <v>4</v>
      </c>
      <c r="AG120" s="575">
        <v>6</v>
      </c>
      <c r="AH120" s="575">
        <v>5</v>
      </c>
      <c r="AI120" s="575">
        <v>0</v>
      </c>
    </row>
    <row r="121" spans="1:35" x14ac:dyDescent="0.3">
      <c r="A121" s="163" t="str">
        <f t="shared" si="1"/>
        <v>4.01013</v>
      </c>
      <c r="B121" s="575" t="s">
        <v>2765</v>
      </c>
      <c r="C121" s="575" t="s">
        <v>2766</v>
      </c>
      <c r="D121" s="575" t="s">
        <v>2767</v>
      </c>
      <c r="E121" s="575" t="s">
        <v>5</v>
      </c>
      <c r="F121" s="575" t="s">
        <v>66</v>
      </c>
      <c r="G121" s="575" t="s">
        <v>9</v>
      </c>
      <c r="H121" s="575" t="s">
        <v>1398</v>
      </c>
      <c r="I121" s="575">
        <v>0</v>
      </c>
      <c r="J121" s="575" t="s">
        <v>1086</v>
      </c>
      <c r="K121" s="575" t="s">
        <v>1389</v>
      </c>
      <c r="L121" s="575" t="s">
        <v>38</v>
      </c>
      <c r="M121" s="575" t="s">
        <v>2</v>
      </c>
      <c r="N121" s="575" t="s">
        <v>3</v>
      </c>
      <c r="O121" s="575">
        <v>308</v>
      </c>
      <c r="P121" s="575">
        <v>180</v>
      </c>
      <c r="Q121" s="575">
        <v>128</v>
      </c>
      <c r="R121" s="575">
        <v>116</v>
      </c>
      <c r="S121" s="575">
        <v>66</v>
      </c>
      <c r="T121" s="575">
        <v>67</v>
      </c>
      <c r="U121" s="575">
        <v>38</v>
      </c>
      <c r="V121" s="575">
        <v>36</v>
      </c>
      <c r="W121" s="575">
        <v>26</v>
      </c>
      <c r="X121" s="575">
        <v>60</v>
      </c>
      <c r="Y121" s="575">
        <v>30</v>
      </c>
      <c r="Z121" s="575">
        <v>27</v>
      </c>
      <c r="AA121" s="575">
        <v>19</v>
      </c>
      <c r="AB121" s="575">
        <v>2</v>
      </c>
      <c r="AC121" s="575">
        <v>1</v>
      </c>
      <c r="AD121" s="575">
        <v>50</v>
      </c>
      <c r="AE121" s="575">
        <v>29</v>
      </c>
      <c r="AF121" s="575">
        <v>10</v>
      </c>
      <c r="AG121" s="575">
        <v>30</v>
      </c>
      <c r="AH121" s="575">
        <v>8</v>
      </c>
      <c r="AI121" s="575">
        <v>1</v>
      </c>
    </row>
    <row r="122" spans="1:35" x14ac:dyDescent="0.3">
      <c r="A122" s="163" t="str">
        <f t="shared" si="1"/>
        <v>4.01014</v>
      </c>
      <c r="B122" s="575" t="s">
        <v>2776</v>
      </c>
      <c r="C122" s="575" t="s">
        <v>2777</v>
      </c>
      <c r="D122" s="575" t="s">
        <v>2778</v>
      </c>
      <c r="E122" s="575" t="s">
        <v>55</v>
      </c>
      <c r="F122" s="575" t="s">
        <v>47</v>
      </c>
      <c r="G122" s="575" t="s">
        <v>14</v>
      </c>
      <c r="H122" s="575" t="s">
        <v>1398</v>
      </c>
      <c r="I122" s="575">
        <v>0</v>
      </c>
      <c r="J122" s="575" t="s">
        <v>1086</v>
      </c>
      <c r="K122" s="575" t="s">
        <v>1446</v>
      </c>
      <c r="L122" s="575" t="s">
        <v>48</v>
      </c>
      <c r="M122" s="575" t="s">
        <v>9</v>
      </c>
      <c r="N122" s="575" t="s">
        <v>5</v>
      </c>
      <c r="O122" s="575">
        <v>17</v>
      </c>
      <c r="P122" s="575">
        <v>14</v>
      </c>
      <c r="Q122" s="575">
        <v>3</v>
      </c>
      <c r="R122" s="575">
        <v>2</v>
      </c>
      <c r="S122" s="575">
        <v>2</v>
      </c>
      <c r="T122" s="575">
        <v>1</v>
      </c>
      <c r="U122" s="575">
        <v>1</v>
      </c>
      <c r="V122" s="575">
        <v>4</v>
      </c>
      <c r="W122" s="575">
        <v>3</v>
      </c>
      <c r="X122" s="575">
        <v>10</v>
      </c>
      <c r="Y122" s="575">
        <v>8</v>
      </c>
      <c r="Z122" s="575">
        <v>0</v>
      </c>
      <c r="AA122" s="575">
        <v>0</v>
      </c>
      <c r="AB122" s="575">
        <v>0</v>
      </c>
      <c r="AC122" s="575">
        <v>0</v>
      </c>
      <c r="AD122" s="575">
        <v>0</v>
      </c>
      <c r="AE122" s="575">
        <v>0</v>
      </c>
      <c r="AF122" s="575">
        <v>1</v>
      </c>
      <c r="AG122" s="575">
        <v>2</v>
      </c>
      <c r="AH122" s="575">
        <v>0</v>
      </c>
      <c r="AI122" s="575">
        <v>0</v>
      </c>
    </row>
    <row r="123" spans="1:35" x14ac:dyDescent="0.3">
      <c r="A123" s="163" t="str">
        <f t="shared" si="1"/>
        <v>4.01016</v>
      </c>
      <c r="B123" s="575" t="s">
        <v>2786</v>
      </c>
      <c r="C123" s="575" t="s">
        <v>2787</v>
      </c>
      <c r="D123" s="575" t="s">
        <v>2788</v>
      </c>
      <c r="E123" s="575" t="s">
        <v>148</v>
      </c>
      <c r="F123" s="575" t="s">
        <v>36</v>
      </c>
      <c r="G123" s="575" t="s">
        <v>7</v>
      </c>
      <c r="H123" s="575" t="s">
        <v>1398</v>
      </c>
      <c r="I123" s="575">
        <v>0</v>
      </c>
      <c r="J123" s="575" t="s">
        <v>1086</v>
      </c>
      <c r="K123" s="575" t="s">
        <v>1389</v>
      </c>
      <c r="L123" s="575" t="s">
        <v>33</v>
      </c>
      <c r="M123" s="575" t="s">
        <v>3</v>
      </c>
      <c r="N123" s="575" t="s">
        <v>13</v>
      </c>
      <c r="O123" s="575">
        <v>287</v>
      </c>
      <c r="P123" s="575">
        <v>176</v>
      </c>
      <c r="Q123" s="575">
        <v>111</v>
      </c>
      <c r="R123" s="575">
        <v>72</v>
      </c>
      <c r="S123" s="575">
        <v>41</v>
      </c>
      <c r="T123" s="575">
        <v>60</v>
      </c>
      <c r="U123" s="575">
        <v>47</v>
      </c>
      <c r="V123" s="575">
        <v>27</v>
      </c>
      <c r="W123" s="575">
        <v>16</v>
      </c>
      <c r="X123" s="575">
        <v>90</v>
      </c>
      <c r="Y123" s="575">
        <v>52</v>
      </c>
      <c r="Z123" s="575">
        <v>30</v>
      </c>
      <c r="AA123" s="575">
        <v>15</v>
      </c>
      <c r="AB123" s="575">
        <v>8</v>
      </c>
      <c r="AC123" s="575">
        <v>5</v>
      </c>
      <c r="AD123" s="575">
        <v>31</v>
      </c>
      <c r="AE123" s="575">
        <v>13</v>
      </c>
      <c r="AF123" s="575">
        <v>11</v>
      </c>
      <c r="AG123" s="575">
        <v>38</v>
      </c>
      <c r="AH123" s="575">
        <v>15</v>
      </c>
      <c r="AI123" s="575">
        <v>3</v>
      </c>
    </row>
    <row r="124" spans="1:35" x14ac:dyDescent="0.3">
      <c r="A124" s="163" t="str">
        <f t="shared" si="1"/>
        <v>4.01017</v>
      </c>
      <c r="B124" s="575" t="s">
        <v>2794</v>
      </c>
      <c r="C124" s="575" t="s">
        <v>2795</v>
      </c>
      <c r="D124" s="575" t="s">
        <v>2796</v>
      </c>
      <c r="E124" s="575" t="s">
        <v>148</v>
      </c>
      <c r="F124" s="575" t="s">
        <v>36</v>
      </c>
      <c r="G124" s="575" t="s">
        <v>3</v>
      </c>
      <c r="H124" s="575" t="s">
        <v>1398</v>
      </c>
      <c r="I124" s="575">
        <v>0</v>
      </c>
      <c r="J124" s="575" t="s">
        <v>1086</v>
      </c>
      <c r="K124" s="575" t="s">
        <v>1446</v>
      </c>
      <c r="L124" s="575" t="s">
        <v>33</v>
      </c>
      <c r="M124" s="575" t="s">
        <v>6</v>
      </c>
      <c r="N124" s="575" t="s">
        <v>6</v>
      </c>
      <c r="O124" s="575">
        <v>80</v>
      </c>
      <c r="P124" s="575">
        <v>47</v>
      </c>
      <c r="Q124" s="575">
        <v>33</v>
      </c>
      <c r="R124" s="575">
        <v>22</v>
      </c>
      <c r="S124" s="575">
        <v>10</v>
      </c>
      <c r="T124" s="575">
        <v>15</v>
      </c>
      <c r="U124" s="575">
        <v>10</v>
      </c>
      <c r="V124" s="575">
        <v>6</v>
      </c>
      <c r="W124" s="575">
        <v>3</v>
      </c>
      <c r="X124" s="575">
        <v>16</v>
      </c>
      <c r="Y124" s="575">
        <v>9</v>
      </c>
      <c r="Z124" s="575">
        <v>11</v>
      </c>
      <c r="AA124" s="575">
        <v>8</v>
      </c>
      <c r="AB124" s="575">
        <v>10</v>
      </c>
      <c r="AC124" s="575">
        <v>7</v>
      </c>
      <c r="AD124" s="575">
        <v>12</v>
      </c>
      <c r="AE124" s="575">
        <v>5</v>
      </c>
      <c r="AF124" s="575">
        <v>3</v>
      </c>
      <c r="AG124" s="575">
        <v>7</v>
      </c>
      <c r="AH124" s="575">
        <v>3</v>
      </c>
      <c r="AI124" s="575">
        <v>3</v>
      </c>
    </row>
    <row r="125" spans="1:35" x14ac:dyDescent="0.3">
      <c r="A125" s="163" t="str">
        <f t="shared" si="1"/>
        <v>4.01018</v>
      </c>
      <c r="B125" s="575" t="s">
        <v>2804</v>
      </c>
      <c r="C125" s="575" t="s">
        <v>2805</v>
      </c>
      <c r="D125" s="575" t="s">
        <v>2806</v>
      </c>
      <c r="E125" s="575" t="s">
        <v>148</v>
      </c>
      <c r="F125" s="575" t="s">
        <v>36</v>
      </c>
      <c r="G125" s="575" t="s">
        <v>2</v>
      </c>
      <c r="H125" s="575" t="s">
        <v>1398</v>
      </c>
      <c r="I125" s="575">
        <v>0</v>
      </c>
      <c r="J125" s="575" t="s">
        <v>1086</v>
      </c>
      <c r="K125" s="575" t="s">
        <v>1389</v>
      </c>
      <c r="L125" s="575" t="s">
        <v>33</v>
      </c>
      <c r="M125" s="575" t="s">
        <v>3</v>
      </c>
      <c r="N125" s="575" t="s">
        <v>2</v>
      </c>
      <c r="O125" s="575">
        <v>235</v>
      </c>
      <c r="P125" s="575">
        <v>136</v>
      </c>
      <c r="Q125" s="575">
        <v>99</v>
      </c>
      <c r="R125" s="575">
        <v>20</v>
      </c>
      <c r="S125" s="575">
        <v>11</v>
      </c>
      <c r="T125" s="575">
        <v>61</v>
      </c>
      <c r="U125" s="575">
        <v>37</v>
      </c>
      <c r="V125" s="575">
        <v>23</v>
      </c>
      <c r="W125" s="575">
        <v>13</v>
      </c>
      <c r="X125" s="575">
        <v>66</v>
      </c>
      <c r="Y125" s="575">
        <v>36</v>
      </c>
      <c r="Z125" s="575">
        <v>50</v>
      </c>
      <c r="AA125" s="575">
        <v>29</v>
      </c>
      <c r="AB125" s="575">
        <v>15</v>
      </c>
      <c r="AC125" s="575">
        <v>10</v>
      </c>
      <c r="AD125" s="575">
        <v>9</v>
      </c>
      <c r="AE125" s="575">
        <v>24</v>
      </c>
      <c r="AF125" s="575">
        <v>10</v>
      </c>
      <c r="AG125" s="575">
        <v>30</v>
      </c>
      <c r="AH125" s="575">
        <v>21</v>
      </c>
      <c r="AI125" s="575">
        <v>5</v>
      </c>
    </row>
    <row r="126" spans="1:35" x14ac:dyDescent="0.3">
      <c r="A126" s="163" t="str">
        <f t="shared" si="1"/>
        <v>4.01019</v>
      </c>
      <c r="B126" s="575" t="s">
        <v>2812</v>
      </c>
      <c r="C126" s="575" t="s">
        <v>2813</v>
      </c>
      <c r="D126" s="575" t="s">
        <v>2814</v>
      </c>
      <c r="E126" s="575" t="s">
        <v>150</v>
      </c>
      <c r="F126" s="575" t="s">
        <v>146</v>
      </c>
      <c r="G126" s="575" t="s">
        <v>9</v>
      </c>
      <c r="H126" s="575" t="s">
        <v>1398</v>
      </c>
      <c r="I126" s="575">
        <v>0</v>
      </c>
      <c r="J126" s="575" t="s">
        <v>1086</v>
      </c>
      <c r="K126" s="575" t="s">
        <v>1446</v>
      </c>
      <c r="L126" s="575" t="s">
        <v>43</v>
      </c>
      <c r="M126" s="575" t="s">
        <v>2</v>
      </c>
      <c r="N126" s="575" t="s">
        <v>3</v>
      </c>
      <c r="O126" s="575">
        <v>164</v>
      </c>
      <c r="P126" s="575">
        <v>103</v>
      </c>
      <c r="Q126" s="575">
        <v>61</v>
      </c>
      <c r="R126" s="575">
        <v>79</v>
      </c>
      <c r="S126" s="575">
        <v>50</v>
      </c>
      <c r="T126" s="575">
        <v>32</v>
      </c>
      <c r="U126" s="575">
        <v>17</v>
      </c>
      <c r="V126" s="575">
        <v>28</v>
      </c>
      <c r="W126" s="575">
        <v>18</v>
      </c>
      <c r="X126" s="575">
        <v>14</v>
      </c>
      <c r="Y126" s="575">
        <v>11</v>
      </c>
      <c r="Z126" s="575">
        <v>11</v>
      </c>
      <c r="AA126" s="575">
        <v>7</v>
      </c>
      <c r="AB126" s="575">
        <v>0</v>
      </c>
      <c r="AC126" s="575">
        <v>0</v>
      </c>
      <c r="AD126" s="575">
        <v>29</v>
      </c>
      <c r="AE126" s="575">
        <v>15</v>
      </c>
      <c r="AF126" s="575">
        <v>10</v>
      </c>
      <c r="AG126" s="575">
        <v>3</v>
      </c>
      <c r="AH126" s="575">
        <v>4</v>
      </c>
      <c r="AI126" s="575">
        <v>0</v>
      </c>
    </row>
    <row r="127" spans="1:35" x14ac:dyDescent="0.3">
      <c r="A127" s="163" t="str">
        <f t="shared" si="1"/>
        <v>4.01020</v>
      </c>
      <c r="B127" s="575" t="s">
        <v>2821</v>
      </c>
      <c r="C127" s="575" t="s">
        <v>2822</v>
      </c>
      <c r="D127" s="575" t="s">
        <v>2823</v>
      </c>
      <c r="E127" s="575" t="s">
        <v>150</v>
      </c>
      <c r="F127" s="575" t="s">
        <v>146</v>
      </c>
      <c r="G127" s="575" t="s">
        <v>6</v>
      </c>
      <c r="H127" s="575" t="s">
        <v>1398</v>
      </c>
      <c r="I127" s="575">
        <v>0</v>
      </c>
      <c r="J127" s="575" t="s">
        <v>1086</v>
      </c>
      <c r="K127" s="575" t="s">
        <v>1446</v>
      </c>
      <c r="L127" s="575" t="s">
        <v>43</v>
      </c>
      <c r="M127" s="575" t="s">
        <v>2</v>
      </c>
      <c r="N127" s="575" t="s">
        <v>3</v>
      </c>
      <c r="O127" s="575">
        <v>153</v>
      </c>
      <c r="P127" s="575">
        <v>97</v>
      </c>
      <c r="Q127" s="575">
        <v>56</v>
      </c>
      <c r="R127" s="575">
        <v>25</v>
      </c>
      <c r="S127" s="575">
        <v>17</v>
      </c>
      <c r="T127" s="575">
        <v>57</v>
      </c>
      <c r="U127" s="575">
        <v>37</v>
      </c>
      <c r="V127" s="575">
        <v>19</v>
      </c>
      <c r="W127" s="575">
        <v>12</v>
      </c>
      <c r="X127" s="575">
        <v>23</v>
      </c>
      <c r="Y127" s="575">
        <v>10</v>
      </c>
      <c r="Z127" s="575">
        <v>18</v>
      </c>
      <c r="AA127" s="575">
        <v>12</v>
      </c>
      <c r="AB127" s="575">
        <v>11</v>
      </c>
      <c r="AC127" s="575">
        <v>9</v>
      </c>
      <c r="AD127" s="575">
        <v>8</v>
      </c>
      <c r="AE127" s="575">
        <v>20</v>
      </c>
      <c r="AF127" s="575">
        <v>7</v>
      </c>
      <c r="AG127" s="575">
        <v>13</v>
      </c>
      <c r="AH127" s="575">
        <v>6</v>
      </c>
      <c r="AI127" s="575">
        <v>2</v>
      </c>
    </row>
    <row r="128" spans="1:35" x14ac:dyDescent="0.3">
      <c r="A128" s="163" t="str">
        <f t="shared" si="1"/>
        <v>4.01021</v>
      </c>
      <c r="B128" s="575" t="s">
        <v>2833</v>
      </c>
      <c r="C128" s="575" t="s">
        <v>2834</v>
      </c>
      <c r="D128" s="575" t="s">
        <v>2835</v>
      </c>
      <c r="E128" s="575" t="s">
        <v>45</v>
      </c>
      <c r="F128" s="575" t="s">
        <v>61</v>
      </c>
      <c r="G128" s="575" t="s">
        <v>2</v>
      </c>
      <c r="H128" s="575" t="s">
        <v>1398</v>
      </c>
      <c r="I128" s="575">
        <v>0</v>
      </c>
      <c r="J128" s="575" t="s">
        <v>1086</v>
      </c>
      <c r="K128" s="575" t="s">
        <v>1389</v>
      </c>
      <c r="L128" s="575" t="s">
        <v>35</v>
      </c>
      <c r="M128" s="575" t="s">
        <v>11</v>
      </c>
      <c r="N128" s="575" t="s">
        <v>2</v>
      </c>
      <c r="O128" s="575">
        <v>85</v>
      </c>
      <c r="P128" s="575">
        <v>55</v>
      </c>
      <c r="Q128" s="575">
        <v>30</v>
      </c>
      <c r="R128" s="575">
        <v>19</v>
      </c>
      <c r="S128" s="575">
        <v>7</v>
      </c>
      <c r="T128" s="575">
        <v>26</v>
      </c>
      <c r="U128" s="575">
        <v>19</v>
      </c>
      <c r="V128" s="575">
        <v>16</v>
      </c>
      <c r="W128" s="575">
        <v>8</v>
      </c>
      <c r="X128" s="575">
        <v>5</v>
      </c>
      <c r="Y128" s="575">
        <v>4</v>
      </c>
      <c r="Z128" s="575">
        <v>16</v>
      </c>
      <c r="AA128" s="575">
        <v>14</v>
      </c>
      <c r="AB128" s="575">
        <v>3</v>
      </c>
      <c r="AC128" s="575">
        <v>3</v>
      </c>
      <c r="AD128" s="575">
        <v>12</v>
      </c>
      <c r="AE128" s="575">
        <v>7</v>
      </c>
      <c r="AF128" s="575">
        <v>8</v>
      </c>
      <c r="AG128" s="575">
        <v>1</v>
      </c>
      <c r="AH128" s="575">
        <v>2</v>
      </c>
      <c r="AI128" s="575">
        <v>0</v>
      </c>
    </row>
    <row r="129" spans="1:35" x14ac:dyDescent="0.3">
      <c r="A129" s="163" t="str">
        <f t="shared" si="1"/>
        <v>4.01029</v>
      </c>
      <c r="B129" s="575" t="s">
        <v>2844</v>
      </c>
      <c r="C129" s="575" t="s">
        <v>2845</v>
      </c>
      <c r="D129" s="575" t="s">
        <v>2846</v>
      </c>
      <c r="E129" s="575" t="s">
        <v>1</v>
      </c>
      <c r="F129" s="575" t="s">
        <v>504</v>
      </c>
      <c r="G129" s="575" t="s">
        <v>6</v>
      </c>
      <c r="H129" s="575" t="s">
        <v>1398</v>
      </c>
      <c r="I129" s="575">
        <v>0</v>
      </c>
      <c r="J129" s="575" t="s">
        <v>1086</v>
      </c>
      <c r="K129" s="575" t="s">
        <v>1389</v>
      </c>
      <c r="L129" s="575" t="s">
        <v>33</v>
      </c>
      <c r="M129" s="575" t="s">
        <v>11</v>
      </c>
      <c r="N129" s="575" t="s">
        <v>1</v>
      </c>
      <c r="O129" s="575">
        <v>36</v>
      </c>
      <c r="P129" s="575">
        <v>22</v>
      </c>
      <c r="Q129" s="575">
        <v>14</v>
      </c>
      <c r="R129" s="575">
        <v>0</v>
      </c>
      <c r="S129" s="575">
        <v>0</v>
      </c>
      <c r="T129" s="575">
        <v>10</v>
      </c>
      <c r="U129" s="575">
        <v>8</v>
      </c>
      <c r="V129" s="575">
        <v>0</v>
      </c>
      <c r="W129" s="575">
        <v>0</v>
      </c>
      <c r="X129" s="575">
        <v>13</v>
      </c>
      <c r="Y129" s="575">
        <v>6</v>
      </c>
      <c r="Z129" s="575">
        <v>13</v>
      </c>
      <c r="AA129" s="575">
        <v>8</v>
      </c>
      <c r="AB129" s="575">
        <v>0</v>
      </c>
      <c r="AC129" s="575">
        <v>0</v>
      </c>
      <c r="AD129" s="575">
        <v>0</v>
      </c>
      <c r="AE129" s="575">
        <v>2</v>
      </c>
      <c r="AF129" s="575">
        <v>0</v>
      </c>
      <c r="AG129" s="575">
        <v>7</v>
      </c>
      <c r="AH129" s="575">
        <v>5</v>
      </c>
      <c r="AI129" s="575">
        <v>0</v>
      </c>
    </row>
    <row r="130" spans="1:35" x14ac:dyDescent="0.3">
      <c r="A130" s="163" t="str">
        <f t="shared" si="1"/>
        <v>4.01030</v>
      </c>
      <c r="B130" s="575" t="s">
        <v>2853</v>
      </c>
      <c r="C130" s="575" t="s">
        <v>2854</v>
      </c>
      <c r="D130" s="575" t="s">
        <v>2855</v>
      </c>
      <c r="E130" s="575" t="s">
        <v>7</v>
      </c>
      <c r="F130" s="575" t="s">
        <v>58</v>
      </c>
      <c r="G130" s="575" t="s">
        <v>7</v>
      </c>
      <c r="H130" s="575" t="s">
        <v>1398</v>
      </c>
      <c r="I130" s="575">
        <v>0</v>
      </c>
      <c r="J130" s="575" t="s">
        <v>1086</v>
      </c>
      <c r="K130" s="575" t="s">
        <v>1389</v>
      </c>
      <c r="L130" s="575" t="s">
        <v>57</v>
      </c>
      <c r="M130" s="575" t="s">
        <v>7</v>
      </c>
      <c r="N130" s="575" t="s">
        <v>2</v>
      </c>
      <c r="O130" s="575">
        <v>25</v>
      </c>
      <c r="P130" s="575">
        <v>14</v>
      </c>
      <c r="Q130" s="575">
        <v>11</v>
      </c>
      <c r="R130" s="575">
        <v>0</v>
      </c>
      <c r="S130" s="575">
        <v>0</v>
      </c>
      <c r="T130" s="575">
        <v>0</v>
      </c>
      <c r="U130" s="575">
        <v>0</v>
      </c>
      <c r="V130" s="575">
        <v>0</v>
      </c>
      <c r="W130" s="575">
        <v>0</v>
      </c>
      <c r="X130" s="575">
        <v>14</v>
      </c>
      <c r="Y130" s="575">
        <v>8</v>
      </c>
      <c r="Z130" s="575">
        <v>11</v>
      </c>
      <c r="AA130" s="575">
        <v>6</v>
      </c>
      <c r="AB130" s="575">
        <v>0</v>
      </c>
      <c r="AC130" s="575">
        <v>0</v>
      </c>
      <c r="AD130" s="575">
        <v>0</v>
      </c>
      <c r="AE130" s="575">
        <v>0</v>
      </c>
      <c r="AF130" s="575">
        <v>0</v>
      </c>
      <c r="AG130" s="575">
        <v>6</v>
      </c>
      <c r="AH130" s="575">
        <v>5</v>
      </c>
      <c r="AI130" s="575">
        <v>0</v>
      </c>
    </row>
    <row r="131" spans="1:35" x14ac:dyDescent="0.3">
      <c r="A131" s="163" t="str">
        <f t="shared" si="1"/>
        <v>4.01031</v>
      </c>
      <c r="B131" s="575" t="s">
        <v>2862</v>
      </c>
      <c r="C131" s="575" t="s">
        <v>2863</v>
      </c>
      <c r="D131" s="575" t="s">
        <v>2864</v>
      </c>
      <c r="E131" s="575" t="s">
        <v>3</v>
      </c>
      <c r="F131" s="575" t="s">
        <v>42</v>
      </c>
      <c r="G131" s="575" t="s">
        <v>4</v>
      </c>
      <c r="H131" s="575" t="s">
        <v>1398</v>
      </c>
      <c r="I131" s="575">
        <v>0</v>
      </c>
      <c r="J131" s="575" t="s">
        <v>1086</v>
      </c>
      <c r="K131" s="575" t="s">
        <v>1389</v>
      </c>
      <c r="L131" s="575" t="s">
        <v>35</v>
      </c>
      <c r="M131" s="575" t="s">
        <v>1</v>
      </c>
      <c r="N131" s="575" t="s">
        <v>9</v>
      </c>
      <c r="O131" s="575">
        <v>48</v>
      </c>
      <c r="P131" s="575">
        <v>29</v>
      </c>
      <c r="Q131" s="575">
        <v>19</v>
      </c>
      <c r="R131" s="575">
        <v>10</v>
      </c>
      <c r="S131" s="575">
        <v>3</v>
      </c>
      <c r="T131" s="575">
        <v>12</v>
      </c>
      <c r="U131" s="575">
        <v>7</v>
      </c>
      <c r="V131" s="575">
        <v>8</v>
      </c>
      <c r="W131" s="575">
        <v>4</v>
      </c>
      <c r="X131" s="575">
        <v>17</v>
      </c>
      <c r="Y131" s="575">
        <v>14</v>
      </c>
      <c r="Z131" s="575">
        <v>1</v>
      </c>
      <c r="AA131" s="575">
        <v>1</v>
      </c>
      <c r="AB131" s="575">
        <v>0</v>
      </c>
      <c r="AC131" s="575">
        <v>0</v>
      </c>
      <c r="AD131" s="575">
        <v>7</v>
      </c>
      <c r="AE131" s="575">
        <v>5</v>
      </c>
      <c r="AF131" s="575">
        <v>4</v>
      </c>
      <c r="AG131" s="575">
        <v>3</v>
      </c>
      <c r="AH131" s="575">
        <v>0</v>
      </c>
      <c r="AI131" s="575">
        <v>0</v>
      </c>
    </row>
    <row r="132" spans="1:35" x14ac:dyDescent="0.3">
      <c r="A132" s="163" t="str">
        <f t="shared" ref="A132:A140" si="2">CONCATENATE("4.",B132)</f>
        <v>4.01052</v>
      </c>
      <c r="B132" s="575" t="s">
        <v>2872</v>
      </c>
      <c r="C132" s="575" t="s">
        <v>2873</v>
      </c>
      <c r="D132" s="575" t="s">
        <v>2874</v>
      </c>
      <c r="E132" s="575" t="s">
        <v>45</v>
      </c>
      <c r="F132" s="575" t="s">
        <v>61</v>
      </c>
      <c r="G132" s="575" t="s">
        <v>2</v>
      </c>
      <c r="H132" s="575" t="s">
        <v>1398</v>
      </c>
      <c r="I132" s="575">
        <v>0</v>
      </c>
      <c r="J132" s="575" t="s">
        <v>1086</v>
      </c>
      <c r="K132" s="575" t="s">
        <v>1446</v>
      </c>
      <c r="L132" s="575" t="s">
        <v>35</v>
      </c>
      <c r="M132" s="575" t="s">
        <v>11</v>
      </c>
      <c r="N132" s="575" t="s">
        <v>9</v>
      </c>
      <c r="O132" s="575">
        <v>102</v>
      </c>
      <c r="P132" s="575">
        <v>52</v>
      </c>
      <c r="Q132" s="575">
        <v>50</v>
      </c>
      <c r="R132" s="575">
        <v>33</v>
      </c>
      <c r="S132" s="575">
        <v>19</v>
      </c>
      <c r="T132" s="575">
        <v>12</v>
      </c>
      <c r="U132" s="575">
        <v>8</v>
      </c>
      <c r="V132" s="575">
        <v>1</v>
      </c>
      <c r="W132" s="575">
        <v>0</v>
      </c>
      <c r="X132" s="575">
        <v>35</v>
      </c>
      <c r="Y132" s="575">
        <v>15</v>
      </c>
      <c r="Z132" s="575">
        <v>18</v>
      </c>
      <c r="AA132" s="575">
        <v>10</v>
      </c>
      <c r="AB132" s="575">
        <v>3</v>
      </c>
      <c r="AC132" s="575">
        <v>0</v>
      </c>
      <c r="AD132" s="575">
        <v>14</v>
      </c>
      <c r="AE132" s="575">
        <v>4</v>
      </c>
      <c r="AF132" s="575">
        <v>1</v>
      </c>
      <c r="AG132" s="575">
        <v>20</v>
      </c>
      <c r="AH132" s="575">
        <v>8</v>
      </c>
      <c r="AI132" s="575">
        <v>3</v>
      </c>
    </row>
    <row r="133" spans="1:35" x14ac:dyDescent="0.3">
      <c r="A133" s="163" t="str">
        <f t="shared" si="2"/>
        <v>4.01053</v>
      </c>
      <c r="B133" s="575" t="s">
        <v>2883</v>
      </c>
      <c r="C133" s="575" t="s">
        <v>2884</v>
      </c>
      <c r="D133" s="575" t="s">
        <v>2885</v>
      </c>
      <c r="E133" s="575" t="s">
        <v>10</v>
      </c>
      <c r="F133" s="575" t="s">
        <v>158</v>
      </c>
      <c r="G133" s="575" t="s">
        <v>3</v>
      </c>
      <c r="H133" s="575" t="s">
        <v>1398</v>
      </c>
      <c r="I133" s="575">
        <v>0</v>
      </c>
      <c r="J133" s="575" t="s">
        <v>1086</v>
      </c>
      <c r="K133" s="575" t="s">
        <v>1446</v>
      </c>
      <c r="L133" s="575" t="s">
        <v>65</v>
      </c>
      <c r="M133" s="575" t="s">
        <v>2</v>
      </c>
      <c r="N133" s="575" t="s">
        <v>4</v>
      </c>
      <c r="O133" s="575">
        <v>26</v>
      </c>
      <c r="P133" s="575">
        <v>15</v>
      </c>
      <c r="Q133" s="575">
        <v>11</v>
      </c>
      <c r="R133" s="575">
        <v>6</v>
      </c>
      <c r="S133" s="575">
        <v>4</v>
      </c>
      <c r="T133" s="575">
        <v>6</v>
      </c>
      <c r="U133" s="575">
        <v>4</v>
      </c>
      <c r="V133" s="575">
        <v>3</v>
      </c>
      <c r="W133" s="575">
        <v>2</v>
      </c>
      <c r="X133" s="575">
        <v>8</v>
      </c>
      <c r="Y133" s="575">
        <v>2</v>
      </c>
      <c r="Z133" s="575">
        <v>3</v>
      </c>
      <c r="AA133" s="575">
        <v>3</v>
      </c>
      <c r="AB133" s="575">
        <v>0</v>
      </c>
      <c r="AC133" s="575">
        <v>0</v>
      </c>
      <c r="AD133" s="575">
        <v>2</v>
      </c>
      <c r="AE133" s="575">
        <v>2</v>
      </c>
      <c r="AF133" s="575">
        <v>1</v>
      </c>
      <c r="AG133" s="575">
        <v>6</v>
      </c>
      <c r="AH133" s="575">
        <v>0</v>
      </c>
      <c r="AI133" s="575">
        <v>0</v>
      </c>
    </row>
    <row r="134" spans="1:35" x14ac:dyDescent="0.3">
      <c r="A134" s="163" t="str">
        <f t="shared" si="2"/>
        <v>4.01054</v>
      </c>
      <c r="B134" s="575" t="s">
        <v>2895</v>
      </c>
      <c r="C134" s="575" t="s">
        <v>2896</v>
      </c>
      <c r="D134" s="575" t="s">
        <v>2897</v>
      </c>
      <c r="E134" s="575" t="s">
        <v>7</v>
      </c>
      <c r="F134" s="575" t="s">
        <v>58</v>
      </c>
      <c r="G134" s="575" t="s">
        <v>5</v>
      </c>
      <c r="H134" s="575" t="s">
        <v>1398</v>
      </c>
      <c r="I134" s="575">
        <v>0</v>
      </c>
      <c r="J134" s="575" t="s">
        <v>1086</v>
      </c>
      <c r="K134" s="575" t="s">
        <v>1389</v>
      </c>
      <c r="L134" s="575" t="s">
        <v>57</v>
      </c>
      <c r="M134" s="575" t="s">
        <v>3</v>
      </c>
      <c r="N134" s="575" t="s">
        <v>3</v>
      </c>
      <c r="O134" s="575">
        <v>147</v>
      </c>
      <c r="P134" s="575">
        <v>101</v>
      </c>
      <c r="Q134" s="575">
        <v>46</v>
      </c>
      <c r="R134" s="575">
        <v>20</v>
      </c>
      <c r="S134" s="575">
        <v>18</v>
      </c>
      <c r="T134" s="575">
        <v>27</v>
      </c>
      <c r="U134" s="575">
        <v>14</v>
      </c>
      <c r="V134" s="575">
        <v>31</v>
      </c>
      <c r="W134" s="575">
        <v>21</v>
      </c>
      <c r="X134" s="575">
        <v>36</v>
      </c>
      <c r="Y134" s="575">
        <v>26</v>
      </c>
      <c r="Z134" s="575">
        <v>24</v>
      </c>
      <c r="AA134" s="575">
        <v>20</v>
      </c>
      <c r="AB134" s="575">
        <v>9</v>
      </c>
      <c r="AC134" s="575">
        <v>2</v>
      </c>
      <c r="AD134" s="575">
        <v>2</v>
      </c>
      <c r="AE134" s="575">
        <v>13</v>
      </c>
      <c r="AF134" s="575">
        <v>10</v>
      </c>
      <c r="AG134" s="575">
        <v>10</v>
      </c>
      <c r="AH134" s="575">
        <v>4</v>
      </c>
      <c r="AI134" s="575">
        <v>7</v>
      </c>
    </row>
    <row r="135" spans="1:35" x14ac:dyDescent="0.3">
      <c r="A135" s="163" t="str">
        <f t="shared" si="2"/>
        <v>4.01056</v>
      </c>
      <c r="B135" s="575" t="s">
        <v>2903</v>
      </c>
      <c r="C135" s="575" t="s">
        <v>354</v>
      </c>
      <c r="D135" s="575" t="s">
        <v>2904</v>
      </c>
      <c r="E135" s="575" t="s">
        <v>7</v>
      </c>
      <c r="F135" s="575" t="s">
        <v>58</v>
      </c>
      <c r="G135" s="575" t="s">
        <v>7</v>
      </c>
      <c r="H135" s="575" t="s">
        <v>1398</v>
      </c>
      <c r="I135" s="575">
        <v>0</v>
      </c>
      <c r="J135" s="575" t="s">
        <v>237</v>
      </c>
      <c r="K135" s="575" t="s">
        <v>1389</v>
      </c>
      <c r="L135" s="575" t="s">
        <v>57</v>
      </c>
      <c r="M135" s="575" t="s">
        <v>7</v>
      </c>
      <c r="N135" s="575" t="s">
        <v>3</v>
      </c>
      <c r="O135" s="575">
        <v>73</v>
      </c>
      <c r="P135" s="575">
        <v>51</v>
      </c>
      <c r="Q135" s="575">
        <v>22</v>
      </c>
      <c r="R135" s="575">
        <v>12</v>
      </c>
      <c r="S135" s="575">
        <v>6</v>
      </c>
      <c r="T135" s="575">
        <v>20</v>
      </c>
      <c r="U135" s="575">
        <v>13</v>
      </c>
      <c r="V135" s="575">
        <v>21</v>
      </c>
      <c r="W135" s="575">
        <v>18</v>
      </c>
      <c r="X135" s="575">
        <v>14</v>
      </c>
      <c r="Y135" s="575">
        <v>8</v>
      </c>
      <c r="Z135" s="575">
        <v>6</v>
      </c>
      <c r="AA135" s="575">
        <v>6</v>
      </c>
      <c r="AB135" s="575">
        <v>0</v>
      </c>
      <c r="AC135" s="575">
        <v>0</v>
      </c>
      <c r="AD135" s="575">
        <v>6</v>
      </c>
      <c r="AE135" s="575">
        <v>7</v>
      </c>
      <c r="AF135" s="575">
        <v>3</v>
      </c>
      <c r="AG135" s="575">
        <v>6</v>
      </c>
      <c r="AH135" s="575">
        <v>0</v>
      </c>
      <c r="AI135" s="575">
        <v>0</v>
      </c>
    </row>
    <row r="136" spans="1:35" x14ac:dyDescent="0.3">
      <c r="A136" s="163" t="str">
        <f t="shared" si="2"/>
        <v>4.01079</v>
      </c>
      <c r="B136" s="575" t="s">
        <v>2912</v>
      </c>
      <c r="C136" s="575" t="s">
        <v>2913</v>
      </c>
      <c r="D136" s="575" t="s">
        <v>2914</v>
      </c>
      <c r="E136" s="575" t="s">
        <v>1175</v>
      </c>
      <c r="F136" s="575" t="s">
        <v>505</v>
      </c>
      <c r="G136" s="575" t="s">
        <v>5</v>
      </c>
      <c r="H136" s="575" t="s">
        <v>1398</v>
      </c>
      <c r="I136" s="575">
        <v>0</v>
      </c>
      <c r="J136" s="575" t="s">
        <v>1086</v>
      </c>
      <c r="K136" s="575" t="s">
        <v>1389</v>
      </c>
      <c r="L136" s="575" t="s">
        <v>33</v>
      </c>
      <c r="M136" s="575" t="s">
        <v>1</v>
      </c>
      <c r="N136" s="575" t="s">
        <v>7</v>
      </c>
      <c r="O136" s="575">
        <v>47</v>
      </c>
      <c r="P136" s="575">
        <v>24</v>
      </c>
      <c r="Q136" s="575">
        <v>23</v>
      </c>
      <c r="R136" s="575">
        <v>4</v>
      </c>
      <c r="S136" s="575">
        <v>1</v>
      </c>
      <c r="T136" s="575">
        <v>6</v>
      </c>
      <c r="U136" s="575">
        <v>2</v>
      </c>
      <c r="V136" s="575">
        <v>12</v>
      </c>
      <c r="W136" s="575">
        <v>6</v>
      </c>
      <c r="X136" s="575">
        <v>16</v>
      </c>
      <c r="Y136" s="575">
        <v>9</v>
      </c>
      <c r="Z136" s="575">
        <v>9</v>
      </c>
      <c r="AA136" s="575">
        <v>6</v>
      </c>
      <c r="AB136" s="575">
        <v>0</v>
      </c>
      <c r="AC136" s="575">
        <v>0</v>
      </c>
      <c r="AD136" s="575">
        <v>3</v>
      </c>
      <c r="AE136" s="575">
        <v>4</v>
      </c>
      <c r="AF136" s="575">
        <v>6</v>
      </c>
      <c r="AG136" s="575">
        <v>7</v>
      </c>
      <c r="AH136" s="575">
        <v>3</v>
      </c>
      <c r="AI136" s="575">
        <v>0</v>
      </c>
    </row>
    <row r="137" spans="1:35" x14ac:dyDescent="0.3">
      <c r="A137" s="163" t="str">
        <f t="shared" si="2"/>
        <v>4.01082</v>
      </c>
      <c r="B137" s="575" t="s">
        <v>2924</v>
      </c>
      <c r="C137" s="575" t="s">
        <v>2925</v>
      </c>
      <c r="D137" s="575" t="s">
        <v>2926</v>
      </c>
      <c r="E137" s="575" t="s">
        <v>1</v>
      </c>
      <c r="F137" s="575" t="s">
        <v>504</v>
      </c>
      <c r="G137" s="575" t="s">
        <v>5</v>
      </c>
      <c r="H137" s="575" t="s">
        <v>1398</v>
      </c>
      <c r="I137" s="575">
        <v>0</v>
      </c>
      <c r="J137" s="575" t="s">
        <v>1086</v>
      </c>
      <c r="K137" s="575" t="s">
        <v>1389</v>
      </c>
      <c r="L137" s="575" t="s">
        <v>33</v>
      </c>
      <c r="M137" s="575" t="s">
        <v>1</v>
      </c>
      <c r="N137" s="575" t="s">
        <v>11</v>
      </c>
      <c r="O137" s="575">
        <v>33</v>
      </c>
      <c r="P137" s="575">
        <v>24</v>
      </c>
      <c r="Q137" s="575">
        <v>9</v>
      </c>
      <c r="R137" s="575">
        <v>0</v>
      </c>
      <c r="S137" s="575">
        <v>0</v>
      </c>
      <c r="T137" s="575">
        <v>0</v>
      </c>
      <c r="U137" s="575">
        <v>0</v>
      </c>
      <c r="V137" s="575">
        <v>0</v>
      </c>
      <c r="W137" s="575">
        <v>0</v>
      </c>
      <c r="X137" s="575">
        <v>16</v>
      </c>
      <c r="Y137" s="575">
        <v>10</v>
      </c>
      <c r="Z137" s="575">
        <v>16</v>
      </c>
      <c r="AA137" s="575">
        <v>13</v>
      </c>
      <c r="AB137" s="575">
        <v>1</v>
      </c>
      <c r="AC137" s="575">
        <v>1</v>
      </c>
      <c r="AD137" s="575">
        <v>0</v>
      </c>
      <c r="AE137" s="575">
        <v>0</v>
      </c>
      <c r="AF137" s="575">
        <v>0</v>
      </c>
      <c r="AG137" s="575">
        <v>6</v>
      </c>
      <c r="AH137" s="575">
        <v>3</v>
      </c>
      <c r="AI137" s="575">
        <v>0</v>
      </c>
    </row>
    <row r="138" spans="1:35" x14ac:dyDescent="0.3">
      <c r="A138" s="163" t="str">
        <f t="shared" si="2"/>
        <v>4.01138</v>
      </c>
      <c r="B138" s="575" t="s">
        <v>2933</v>
      </c>
      <c r="C138" s="575" t="s">
        <v>2934</v>
      </c>
      <c r="D138" s="575" t="s">
        <v>2935</v>
      </c>
      <c r="E138" s="575" t="s">
        <v>7</v>
      </c>
      <c r="F138" s="575" t="s">
        <v>58</v>
      </c>
      <c r="G138" s="575" t="s">
        <v>4</v>
      </c>
      <c r="H138" s="575" t="s">
        <v>1398</v>
      </c>
      <c r="I138" s="575">
        <v>0</v>
      </c>
      <c r="J138" s="575" t="s">
        <v>1086</v>
      </c>
      <c r="K138" s="575" t="s">
        <v>1389</v>
      </c>
      <c r="L138" s="575" t="s">
        <v>57</v>
      </c>
      <c r="M138" s="575" t="s">
        <v>5</v>
      </c>
      <c r="N138" s="575" t="s">
        <v>1</v>
      </c>
      <c r="O138" s="575">
        <v>204</v>
      </c>
      <c r="P138" s="575">
        <v>111</v>
      </c>
      <c r="Q138" s="575">
        <v>93</v>
      </c>
      <c r="R138" s="575">
        <v>74</v>
      </c>
      <c r="S138" s="575">
        <v>32</v>
      </c>
      <c r="T138" s="575">
        <v>49</v>
      </c>
      <c r="U138" s="575">
        <v>29</v>
      </c>
      <c r="V138" s="575">
        <v>0</v>
      </c>
      <c r="W138" s="575">
        <v>0</v>
      </c>
      <c r="X138" s="575">
        <v>40</v>
      </c>
      <c r="Y138" s="575">
        <v>24</v>
      </c>
      <c r="Z138" s="575">
        <v>41</v>
      </c>
      <c r="AA138" s="575">
        <v>26</v>
      </c>
      <c r="AB138" s="575">
        <v>0</v>
      </c>
      <c r="AC138" s="575">
        <v>0</v>
      </c>
      <c r="AD138" s="575">
        <v>42</v>
      </c>
      <c r="AE138" s="575">
        <v>20</v>
      </c>
      <c r="AF138" s="575">
        <v>0</v>
      </c>
      <c r="AG138" s="575">
        <v>16</v>
      </c>
      <c r="AH138" s="575">
        <v>15</v>
      </c>
      <c r="AI138" s="575">
        <v>0</v>
      </c>
    </row>
    <row r="139" spans="1:35" x14ac:dyDescent="0.3">
      <c r="A139" s="163" t="str">
        <f t="shared" si="2"/>
        <v>4.01139</v>
      </c>
      <c r="B139" s="575" t="s">
        <v>2937</v>
      </c>
      <c r="C139" s="575" t="s">
        <v>2938</v>
      </c>
      <c r="D139" s="575" t="s">
        <v>2939</v>
      </c>
      <c r="E139" s="575" t="s">
        <v>7</v>
      </c>
      <c r="F139" s="575" t="s">
        <v>58</v>
      </c>
      <c r="G139" s="575" t="s">
        <v>2</v>
      </c>
      <c r="H139" s="575" t="s">
        <v>1398</v>
      </c>
      <c r="I139" s="575">
        <v>0</v>
      </c>
      <c r="J139" s="575" t="s">
        <v>1086</v>
      </c>
      <c r="K139" s="575" t="s">
        <v>1389</v>
      </c>
      <c r="L139" s="575" t="s">
        <v>57</v>
      </c>
      <c r="M139" s="575" t="s">
        <v>1</v>
      </c>
      <c r="N139" s="575" t="s">
        <v>3</v>
      </c>
      <c r="O139" s="575">
        <v>184</v>
      </c>
      <c r="P139" s="575">
        <v>92</v>
      </c>
      <c r="Q139" s="575">
        <v>92</v>
      </c>
      <c r="R139" s="575">
        <v>57</v>
      </c>
      <c r="S139" s="575">
        <v>27</v>
      </c>
      <c r="T139" s="575">
        <v>74</v>
      </c>
      <c r="U139" s="575">
        <v>42</v>
      </c>
      <c r="V139" s="575">
        <v>0</v>
      </c>
      <c r="W139" s="575">
        <v>0</v>
      </c>
      <c r="X139" s="575">
        <v>45</v>
      </c>
      <c r="Y139" s="575">
        <v>19</v>
      </c>
      <c r="Z139" s="575">
        <v>8</v>
      </c>
      <c r="AA139" s="575">
        <v>4</v>
      </c>
      <c r="AB139" s="575">
        <v>0</v>
      </c>
      <c r="AC139" s="575">
        <v>0</v>
      </c>
      <c r="AD139" s="575">
        <v>30</v>
      </c>
      <c r="AE139" s="575">
        <v>32</v>
      </c>
      <c r="AF139" s="575">
        <v>0</v>
      </c>
      <c r="AG139" s="575">
        <v>26</v>
      </c>
      <c r="AH139" s="575">
        <v>4</v>
      </c>
      <c r="AI139" s="575">
        <v>0</v>
      </c>
    </row>
    <row r="140" spans="1:35" x14ac:dyDescent="0.3">
      <c r="A140" s="163" t="str">
        <f t="shared" si="2"/>
        <v>4.01148</v>
      </c>
      <c r="B140" s="575" t="s">
        <v>2943</v>
      </c>
      <c r="C140" s="575" t="s">
        <v>354</v>
      </c>
      <c r="D140" s="575" t="s">
        <v>2944</v>
      </c>
      <c r="E140" s="575" t="s">
        <v>1175</v>
      </c>
      <c r="F140" s="575" t="s">
        <v>505</v>
      </c>
      <c r="G140" s="575" t="s">
        <v>2</v>
      </c>
      <c r="H140" s="575" t="s">
        <v>1398</v>
      </c>
      <c r="I140" s="575">
        <v>0</v>
      </c>
      <c r="J140" s="575" t="s">
        <v>237</v>
      </c>
      <c r="K140" s="575" t="s">
        <v>1389</v>
      </c>
      <c r="L140" s="575" t="s">
        <v>33</v>
      </c>
      <c r="M140" s="575" t="s">
        <v>1</v>
      </c>
      <c r="N140" s="575" t="s">
        <v>10</v>
      </c>
      <c r="O140" s="575">
        <v>4</v>
      </c>
      <c r="P140" s="575">
        <v>0</v>
      </c>
      <c r="Q140" s="575">
        <v>4</v>
      </c>
      <c r="R140" s="575">
        <v>0</v>
      </c>
      <c r="S140" s="575">
        <v>0</v>
      </c>
      <c r="T140" s="575">
        <v>0</v>
      </c>
      <c r="U140" s="575">
        <v>0</v>
      </c>
      <c r="V140" s="575">
        <v>0</v>
      </c>
      <c r="W140" s="575">
        <v>0</v>
      </c>
      <c r="X140" s="575">
        <v>4</v>
      </c>
      <c r="Y140" s="575">
        <v>0</v>
      </c>
      <c r="Z140" s="575">
        <v>0</v>
      </c>
      <c r="AA140" s="575">
        <v>0</v>
      </c>
      <c r="AB140" s="575">
        <v>0</v>
      </c>
      <c r="AC140" s="575">
        <v>0</v>
      </c>
      <c r="AD140" s="575">
        <v>0</v>
      </c>
      <c r="AE140" s="575">
        <v>0</v>
      </c>
      <c r="AF140" s="575">
        <v>0</v>
      </c>
      <c r="AG140" s="575">
        <v>4</v>
      </c>
      <c r="AH140" s="575">
        <v>0</v>
      </c>
      <c r="AI140" s="575">
        <v>0</v>
      </c>
    </row>
    <row r="141" spans="1:35" x14ac:dyDescent="0.3">
      <c r="A141" s="303"/>
      <c r="B141" s="303"/>
      <c r="C141" s="303"/>
      <c r="D141" s="303"/>
      <c r="E141" s="303"/>
      <c r="F141" s="303"/>
      <c r="G141" s="303"/>
      <c r="H141" s="303"/>
      <c r="I141" s="303"/>
      <c r="J141" s="303"/>
      <c r="K141" s="303"/>
      <c r="L141" s="303"/>
      <c r="M141" s="303"/>
      <c r="N141" s="304"/>
      <c r="O141" s="303"/>
      <c r="P141" s="303"/>
      <c r="Q141" s="303"/>
      <c r="R141" s="303"/>
      <c r="S141" s="303"/>
      <c r="T141" s="303"/>
      <c r="U141" s="303"/>
      <c r="V141" s="303"/>
      <c r="W141" s="303"/>
      <c r="X141" s="303"/>
      <c r="Y141" s="303"/>
      <c r="Z141" s="303"/>
      <c r="AA141" s="303"/>
      <c r="AB141" s="303"/>
      <c r="AC141" s="303"/>
      <c r="AD141" s="304"/>
      <c r="AE141" s="304"/>
      <c r="AF141" s="304"/>
      <c r="AG141" s="304"/>
      <c r="AH141" s="304"/>
      <c r="AI141" s="304"/>
    </row>
    <row r="142" spans="1:35" x14ac:dyDescent="0.3">
      <c r="A142" s="303"/>
      <c r="B142" s="303"/>
      <c r="C142" s="303"/>
      <c r="D142" s="303"/>
      <c r="E142" s="303"/>
      <c r="F142" s="303"/>
      <c r="G142" s="303"/>
      <c r="H142" s="303"/>
      <c r="I142" s="303"/>
      <c r="J142" s="303"/>
      <c r="K142" s="303"/>
      <c r="L142" s="303"/>
      <c r="M142" s="303"/>
      <c r="N142" s="304"/>
      <c r="O142" s="303"/>
      <c r="P142" s="303"/>
      <c r="Q142" s="303"/>
      <c r="R142" s="303"/>
      <c r="S142" s="303"/>
      <c r="T142" s="303"/>
      <c r="U142" s="303"/>
      <c r="V142" s="303"/>
      <c r="W142" s="303"/>
      <c r="X142" s="303"/>
      <c r="Y142" s="303"/>
      <c r="Z142" s="303"/>
      <c r="AA142" s="303"/>
      <c r="AB142" s="303"/>
      <c r="AC142" s="303"/>
      <c r="AD142" s="304"/>
      <c r="AE142" s="304"/>
      <c r="AF142" s="304"/>
      <c r="AG142" s="304"/>
      <c r="AH142" s="304"/>
      <c r="AI142" s="304"/>
    </row>
    <row r="143" spans="1:35" x14ac:dyDescent="0.3">
      <c r="A143" s="303"/>
      <c r="B143" s="303"/>
      <c r="C143" s="303"/>
      <c r="D143" s="303"/>
      <c r="E143" s="303"/>
      <c r="F143" s="303"/>
      <c r="G143" s="303"/>
      <c r="H143" s="303"/>
      <c r="I143" s="303"/>
      <c r="J143" s="303"/>
      <c r="K143" s="303"/>
      <c r="L143" s="303"/>
      <c r="M143" s="303"/>
      <c r="N143" s="304"/>
      <c r="O143" s="303"/>
      <c r="P143" s="303"/>
      <c r="Q143" s="303"/>
      <c r="R143" s="303"/>
      <c r="S143" s="303"/>
      <c r="T143" s="303"/>
      <c r="U143" s="303"/>
      <c r="V143" s="303"/>
      <c r="W143" s="303"/>
      <c r="X143" s="303"/>
      <c r="Y143" s="303"/>
      <c r="Z143" s="303"/>
      <c r="AA143" s="303"/>
      <c r="AB143" s="303"/>
      <c r="AC143" s="303"/>
      <c r="AD143" s="304"/>
      <c r="AE143" s="304"/>
      <c r="AF143" s="304"/>
      <c r="AG143" s="304"/>
      <c r="AH143" s="304"/>
      <c r="AI143" s="304"/>
    </row>
    <row r="144" spans="1:35" x14ac:dyDescent="0.3">
      <c r="A144" s="303"/>
      <c r="B144" s="303"/>
      <c r="C144" s="303"/>
      <c r="D144" s="303"/>
      <c r="E144" s="303"/>
      <c r="F144" s="303"/>
      <c r="G144" s="303"/>
      <c r="H144" s="303"/>
      <c r="I144" s="303"/>
      <c r="J144" s="303"/>
      <c r="K144" s="303"/>
      <c r="L144" s="303"/>
      <c r="M144" s="303"/>
      <c r="N144" s="304"/>
      <c r="O144" s="303"/>
      <c r="P144" s="303"/>
      <c r="Q144" s="303"/>
      <c r="R144" s="303"/>
      <c r="S144" s="303"/>
      <c r="T144" s="303"/>
      <c r="U144" s="303"/>
      <c r="V144" s="303"/>
      <c r="W144" s="303"/>
      <c r="X144" s="303"/>
      <c r="Y144" s="303"/>
      <c r="Z144" s="303"/>
      <c r="AA144" s="303"/>
      <c r="AB144" s="303"/>
      <c r="AC144" s="303"/>
      <c r="AD144" s="304"/>
      <c r="AE144" s="304"/>
      <c r="AF144" s="304"/>
      <c r="AG144" s="304"/>
      <c r="AH144" s="304"/>
      <c r="AI144" s="304"/>
    </row>
    <row r="145" spans="1:35" x14ac:dyDescent="0.3">
      <c r="A145" s="303"/>
      <c r="B145" s="303"/>
      <c r="C145" s="303"/>
      <c r="D145" s="303"/>
      <c r="E145" s="303"/>
      <c r="F145" s="303"/>
      <c r="G145" s="303"/>
      <c r="H145" s="303"/>
      <c r="I145" s="303"/>
      <c r="J145" s="303"/>
      <c r="K145" s="303"/>
      <c r="L145" s="303"/>
      <c r="M145" s="303"/>
      <c r="N145" s="304"/>
      <c r="O145" s="303"/>
      <c r="P145" s="303"/>
      <c r="Q145" s="303"/>
      <c r="R145" s="303"/>
      <c r="S145" s="303"/>
      <c r="T145" s="303"/>
      <c r="U145" s="303"/>
      <c r="V145" s="303"/>
      <c r="W145" s="303"/>
      <c r="X145" s="303"/>
      <c r="Y145" s="303"/>
      <c r="Z145" s="303"/>
      <c r="AA145" s="303"/>
      <c r="AB145" s="303"/>
      <c r="AC145" s="303"/>
      <c r="AD145" s="304"/>
      <c r="AE145" s="304"/>
      <c r="AF145" s="304"/>
      <c r="AG145" s="304"/>
      <c r="AH145" s="304"/>
      <c r="AI145" s="304"/>
    </row>
    <row r="146" spans="1:35" x14ac:dyDescent="0.3">
      <c r="A146" s="303"/>
      <c r="B146" s="303"/>
      <c r="C146" s="303"/>
      <c r="D146" s="303"/>
      <c r="E146" s="303"/>
      <c r="F146" s="303"/>
      <c r="G146" s="303"/>
      <c r="H146" s="303"/>
      <c r="I146" s="303"/>
      <c r="J146" s="303"/>
      <c r="K146" s="303"/>
      <c r="L146" s="303"/>
      <c r="M146" s="303"/>
      <c r="N146" s="304"/>
      <c r="O146" s="303"/>
      <c r="P146" s="303"/>
      <c r="Q146" s="303"/>
      <c r="R146" s="303"/>
      <c r="S146" s="303"/>
      <c r="T146" s="303"/>
      <c r="U146" s="303"/>
      <c r="V146" s="303"/>
      <c r="W146" s="303"/>
      <c r="X146" s="303"/>
      <c r="Y146" s="303"/>
      <c r="Z146" s="303"/>
      <c r="AA146" s="303"/>
      <c r="AB146" s="303"/>
      <c r="AC146" s="303"/>
      <c r="AD146" s="304"/>
      <c r="AE146" s="304"/>
      <c r="AF146" s="304"/>
      <c r="AG146" s="304"/>
      <c r="AH146" s="304"/>
      <c r="AI146" s="304"/>
    </row>
    <row r="147" spans="1:35" x14ac:dyDescent="0.3">
      <c r="A147" s="303"/>
      <c r="B147" s="303"/>
      <c r="C147" s="303"/>
      <c r="D147" s="303"/>
      <c r="E147" s="303"/>
      <c r="F147" s="303"/>
      <c r="G147" s="303"/>
      <c r="H147" s="303"/>
      <c r="I147" s="303"/>
      <c r="J147" s="303"/>
      <c r="K147" s="303"/>
      <c r="L147" s="303"/>
      <c r="M147" s="303"/>
      <c r="N147" s="304"/>
      <c r="O147" s="303"/>
      <c r="P147" s="303"/>
      <c r="Q147" s="303"/>
      <c r="R147" s="303"/>
      <c r="S147" s="303"/>
      <c r="T147" s="303"/>
      <c r="U147" s="303"/>
      <c r="V147" s="303"/>
      <c r="W147" s="303"/>
      <c r="X147" s="303"/>
      <c r="Y147" s="303"/>
      <c r="Z147" s="303"/>
      <c r="AA147" s="303"/>
      <c r="AB147" s="303"/>
      <c r="AC147" s="303"/>
      <c r="AD147" s="304"/>
      <c r="AE147" s="304"/>
      <c r="AF147" s="304"/>
      <c r="AG147" s="304"/>
      <c r="AH147" s="304"/>
      <c r="AI147" s="304"/>
    </row>
    <row r="148" spans="1:35" x14ac:dyDescent="0.3">
      <c r="A148" s="303"/>
      <c r="B148" s="303"/>
      <c r="C148" s="303"/>
      <c r="D148" s="303"/>
      <c r="E148" s="303"/>
      <c r="F148" s="303"/>
      <c r="G148" s="303"/>
      <c r="H148" s="303"/>
      <c r="I148" s="303"/>
      <c r="J148" s="303"/>
      <c r="K148" s="303"/>
      <c r="L148" s="303"/>
      <c r="M148" s="303"/>
      <c r="N148" s="304"/>
      <c r="O148" s="303"/>
      <c r="P148" s="303"/>
      <c r="Q148" s="303"/>
      <c r="R148" s="303"/>
      <c r="S148" s="303"/>
      <c r="T148" s="303"/>
      <c r="U148" s="303"/>
      <c r="V148" s="303"/>
      <c r="W148" s="303"/>
      <c r="X148" s="303"/>
      <c r="Y148" s="303"/>
      <c r="Z148" s="303"/>
      <c r="AA148" s="303"/>
      <c r="AB148" s="303"/>
      <c r="AC148" s="303"/>
      <c r="AD148" s="304"/>
      <c r="AE148" s="304"/>
      <c r="AF148" s="304"/>
      <c r="AG148" s="304"/>
      <c r="AH148" s="304"/>
      <c r="AI148" s="304"/>
    </row>
    <row r="149" spans="1:35" x14ac:dyDescent="0.3">
      <c r="A149" s="303"/>
      <c r="B149" s="303"/>
      <c r="C149" s="303"/>
      <c r="D149" s="303"/>
      <c r="E149" s="303"/>
      <c r="F149" s="303"/>
      <c r="G149" s="303"/>
      <c r="H149" s="303"/>
      <c r="I149" s="303"/>
      <c r="J149" s="303"/>
      <c r="K149" s="303"/>
      <c r="L149" s="303"/>
      <c r="M149" s="303"/>
      <c r="N149" s="304"/>
      <c r="O149" s="303"/>
      <c r="P149" s="303"/>
      <c r="Q149" s="303"/>
      <c r="R149" s="303"/>
      <c r="S149" s="303"/>
      <c r="T149" s="303"/>
      <c r="U149" s="303"/>
      <c r="V149" s="303"/>
      <c r="W149" s="303"/>
      <c r="X149" s="303"/>
      <c r="Y149" s="303"/>
      <c r="Z149" s="303"/>
      <c r="AA149" s="303"/>
      <c r="AB149" s="303"/>
      <c r="AC149" s="303"/>
      <c r="AD149" s="304"/>
      <c r="AE149" s="304"/>
      <c r="AF149" s="304"/>
      <c r="AG149" s="304"/>
      <c r="AH149" s="304"/>
      <c r="AI149" s="304"/>
    </row>
    <row r="150" spans="1:35" x14ac:dyDescent="0.3">
      <c r="A150" s="303"/>
      <c r="B150" s="303"/>
      <c r="C150" s="303"/>
      <c r="D150" s="303"/>
      <c r="E150" s="303"/>
      <c r="F150" s="303"/>
      <c r="G150" s="303"/>
      <c r="N150" s="304"/>
      <c r="O150" s="303"/>
      <c r="P150" s="303"/>
      <c r="Q150" s="303"/>
      <c r="R150" s="303"/>
      <c r="S150" s="303"/>
      <c r="T150" s="303"/>
      <c r="U150" s="303"/>
      <c r="V150" s="303"/>
      <c r="W150" s="303"/>
      <c r="X150" s="303"/>
      <c r="Y150" s="303"/>
      <c r="Z150" s="303"/>
      <c r="AA150" s="303"/>
      <c r="AB150" s="303"/>
      <c r="AC150" s="303"/>
      <c r="AD150" s="304"/>
      <c r="AE150" s="304"/>
      <c r="AF150" s="304"/>
      <c r="AG150" s="304"/>
      <c r="AH150" s="304"/>
      <c r="AI150" s="304"/>
    </row>
    <row r="151" spans="1:35" x14ac:dyDescent="0.3">
      <c r="D151" s="303"/>
      <c r="E151" s="303"/>
    </row>
    <row r="152" spans="1:35" x14ac:dyDescent="0.3">
      <c r="D152" s="303"/>
      <c r="E152" s="303" t="str">
        <f>IF(A149=D152,"","XX")</f>
        <v/>
      </c>
    </row>
    <row r="153" spans="1:35" x14ac:dyDescent="0.3">
      <c r="D153" s="303"/>
      <c r="E153" s="303" t="str">
        <f>IF(A150=D153,"","XX")</f>
        <v/>
      </c>
    </row>
  </sheetData>
  <sheetProtection algorithmName="SHA-512" hashValue="2y/pC/MZAFL9RzAHNlSKZB0hfIGUmaDVtCLQ6pOG2++ftFcH9nGsVe0RAt5GN32pQEkhU/L/wr4BYnicGoeXIg==" saltValue="36eWp1QW5OaAsem6hml5BQ==" spinCount="100000" sheet="1" objects="1" scenarios="1" sort="0" autoFilter="0" pivotTables="0"/>
  <autoFilter ref="A2:AI149" xr:uid="{00000000-0009-0000-0000-00000D000000}"/>
  <sortState xmlns:xlrd2="http://schemas.microsoft.com/office/spreadsheetml/2017/richdata2" ref="A3:AI140">
    <sortCondition ref="A3:A140"/>
  </sortState>
  <phoneticPr fontId="22" type="noConversion"/>
  <printOptions horizontalCentered="1" verticalCentered="1"/>
  <pageMargins left="0.19685039370078741" right="0.19685039370078741" top="0.19685039370078741" bottom="0.39370078740157483" header="0.19685039370078741" footer="0.19685039370078741"/>
  <pageSetup scale="10" orientation="landscape" r:id="rId1"/>
  <headerFooter scaleWithDoc="0">
    <oddHeader>&amp;C&amp;G</oddHeader>
    <oddFooter>&amp;R&amp;"Gentium Basic,Normal"&amp;A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tabColor theme="7" tint="0.79998168889431442"/>
    <pageSetUpPr fitToPage="1"/>
  </sheetPr>
  <dimension ref="A1:H21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5.109375" style="7" customWidth="1"/>
    <col min="2" max="2" width="5.109375" style="6" hidden="1" customWidth="1"/>
    <col min="3" max="3" width="26.6640625" style="7" customWidth="1"/>
    <col min="4" max="5" width="15.109375" style="7" customWidth="1"/>
    <col min="6" max="6" width="8" style="7" customWidth="1"/>
    <col min="7" max="7" width="15.109375" style="7" customWidth="1"/>
    <col min="8" max="8" width="8" style="7" customWidth="1"/>
    <col min="9" max="16384" width="11.44140625" style="7"/>
  </cols>
  <sheetData>
    <row r="1" spans="1:8" ht="18.600000000000001" x14ac:dyDescent="0.4">
      <c r="B1" s="6">
        <v>1</v>
      </c>
      <c r="C1" s="201" t="s">
        <v>479</v>
      </c>
      <c r="E1" s="50"/>
      <c r="F1" s="50"/>
      <c r="G1" s="50"/>
      <c r="H1" s="50"/>
    </row>
    <row r="2" spans="1:8" ht="18.600000000000001" x14ac:dyDescent="0.4">
      <c r="B2" s="6">
        <v>2</v>
      </c>
      <c r="C2" s="201" t="s">
        <v>3178</v>
      </c>
      <c r="D2" s="201"/>
      <c r="E2" s="201"/>
      <c r="F2" s="201"/>
      <c r="G2" s="201"/>
      <c r="H2" s="201"/>
    </row>
    <row r="3" spans="1:8" ht="18.600000000000001" x14ac:dyDescent="0.4">
      <c r="B3" s="6">
        <v>3</v>
      </c>
      <c r="C3" s="201" t="s">
        <v>3110</v>
      </c>
      <c r="D3" s="201"/>
      <c r="E3" s="201"/>
      <c r="F3" s="201"/>
      <c r="G3" s="201"/>
      <c r="H3" s="201"/>
    </row>
    <row r="4" spans="1:8" ht="19.2" thickBot="1" x14ac:dyDescent="0.45">
      <c r="A4" s="282"/>
      <c r="B4" s="6">
        <v>4</v>
      </c>
      <c r="C4" s="201" t="s">
        <v>534</v>
      </c>
      <c r="D4" s="282"/>
      <c r="E4" s="282"/>
      <c r="F4" s="282"/>
      <c r="G4" s="282"/>
      <c r="H4" s="282"/>
    </row>
    <row r="5" spans="1:8" ht="27" customHeight="1" thickTop="1" thickBot="1" x14ac:dyDescent="0.35">
      <c r="B5" s="6">
        <v>5</v>
      </c>
      <c r="C5" s="590" t="s">
        <v>254</v>
      </c>
      <c r="D5" s="174" t="s">
        <v>0</v>
      </c>
      <c r="E5" s="824" t="s">
        <v>172</v>
      </c>
      <c r="F5" s="825"/>
      <c r="G5" s="826" t="s">
        <v>173</v>
      </c>
      <c r="H5" s="826"/>
    </row>
    <row r="6" spans="1:8" ht="30.75" customHeight="1" thickTop="1" thickBot="1" x14ac:dyDescent="0.35">
      <c r="B6" s="6">
        <v>6</v>
      </c>
      <c r="C6" s="591" t="s">
        <v>3172</v>
      </c>
      <c r="D6" s="284">
        <f>SUM(D7:D12)</f>
        <v>0</v>
      </c>
      <c r="E6" s="285">
        <f>SUM(E7:E12)</f>
        <v>0</v>
      </c>
      <c r="F6" s="286" t="s">
        <v>3111</v>
      </c>
      <c r="G6" s="285">
        <f>SUM(G7:G12)</f>
        <v>0</v>
      </c>
      <c r="H6" s="287" t="s">
        <v>3111</v>
      </c>
    </row>
    <row r="7" spans="1:8" ht="26.4" customHeight="1" x14ac:dyDescent="0.3">
      <c r="B7" s="6">
        <v>7</v>
      </c>
      <c r="C7" s="674" t="s">
        <v>426</v>
      </c>
      <c r="D7" s="288">
        <f t="shared" ref="D7:D12" si="0">+E7+G7</f>
        <v>0</v>
      </c>
      <c r="E7" s="508"/>
      <c r="F7" s="289" t="str">
        <f>IFERROR(IF('Datos del Centro'!$D$7&lt;&gt;"",VLOOKUP('Datos del Centro'!$D$7,aplazados,19,FALSE),""),"")</f>
        <v/>
      </c>
      <c r="G7" s="508"/>
      <c r="H7" s="290" t="str">
        <f>IFERROR(IF('Datos del Centro'!$D$7&lt;&gt;"",VLOOKUP('Datos del Centro'!$D$7,aplazados,30,FALSE),""),"")</f>
        <v/>
      </c>
    </row>
    <row r="8" spans="1:8" ht="26.4" customHeight="1" x14ac:dyDescent="0.3">
      <c r="B8" s="6">
        <v>8</v>
      </c>
      <c r="C8" s="675" t="s">
        <v>427</v>
      </c>
      <c r="D8" s="270">
        <f t="shared" si="0"/>
        <v>0</v>
      </c>
      <c r="E8" s="509"/>
      <c r="F8" s="291" t="str">
        <f>IFERROR(IF('Datos del Centro'!$D$7&lt;&gt;"",VLOOKUP('Datos del Centro'!$D$7,aplazados,21,FALSE),""),"")</f>
        <v/>
      </c>
      <c r="G8" s="509"/>
      <c r="H8" s="292" t="str">
        <f>IFERROR(IF('Datos del Centro'!$D$7&lt;&gt;"",VLOOKUP('Datos del Centro'!$D$7,aplazados,31,FALSE),""),"")</f>
        <v/>
      </c>
    </row>
    <row r="9" spans="1:8" ht="26.4" customHeight="1" x14ac:dyDescent="0.3">
      <c r="B9" s="6">
        <v>9</v>
      </c>
      <c r="C9" s="675" t="s">
        <v>428</v>
      </c>
      <c r="D9" s="270">
        <f t="shared" si="0"/>
        <v>0</v>
      </c>
      <c r="E9" s="509"/>
      <c r="F9" s="291" t="str">
        <f>IFERROR(IF('Datos del Centro'!$D$7&lt;&gt;"",VLOOKUP('Datos del Centro'!$D$7,aplazados,23,FALSE),""),"")</f>
        <v/>
      </c>
      <c r="G9" s="509"/>
      <c r="H9" s="292" t="str">
        <f>IFERROR(IF('Datos del Centro'!$D$7&lt;&gt;"",VLOOKUP('Datos del Centro'!$D$7,aplazados,32,FALSE),""),"")</f>
        <v/>
      </c>
    </row>
    <row r="10" spans="1:8" ht="26.4" customHeight="1" x14ac:dyDescent="0.3">
      <c r="B10" s="6">
        <v>10</v>
      </c>
      <c r="C10" s="675" t="s">
        <v>415</v>
      </c>
      <c r="D10" s="248">
        <f t="shared" si="0"/>
        <v>0</v>
      </c>
      <c r="E10" s="509"/>
      <c r="F10" s="291" t="str">
        <f>IFERROR(IF('Datos del Centro'!$D$7&lt;&gt;"",VLOOKUP('Datos del Centro'!$D$7,aplazados,25,FALSE),""),"")</f>
        <v/>
      </c>
      <c r="G10" s="509"/>
      <c r="H10" s="292" t="str">
        <f>IFERROR(IF('Datos del Centro'!$D$7&lt;&gt;"",VLOOKUP('Datos del Centro'!$D$7,aplazados,33,FALSE),""),"")</f>
        <v/>
      </c>
    </row>
    <row r="11" spans="1:8" ht="26.4" customHeight="1" x14ac:dyDescent="0.3">
      <c r="B11" s="6">
        <v>11</v>
      </c>
      <c r="C11" s="675" t="s">
        <v>429</v>
      </c>
      <c r="D11" s="248">
        <f t="shared" si="0"/>
        <v>0</v>
      </c>
      <c r="E11" s="509"/>
      <c r="F11" s="291" t="str">
        <f>IFERROR(IF('Datos del Centro'!$D$7&lt;&gt;"",VLOOKUP('Datos del Centro'!$D$7,aplazados,27,FALSE),""),"")</f>
        <v/>
      </c>
      <c r="G11" s="509"/>
      <c r="H11" s="292" t="str">
        <f>IFERROR(IF('Datos del Centro'!$D$7&lt;&gt;"",VLOOKUP('Datos del Centro'!$D$7,aplazados,34,FALSE),""),"")</f>
        <v/>
      </c>
    </row>
    <row r="12" spans="1:8" ht="26.4" customHeight="1" thickBot="1" x14ac:dyDescent="0.35">
      <c r="B12" s="6">
        <v>12</v>
      </c>
      <c r="C12" s="676" t="s">
        <v>430</v>
      </c>
      <c r="D12" s="574">
        <f t="shared" si="0"/>
        <v>0</v>
      </c>
      <c r="E12" s="510"/>
      <c r="F12" s="293" t="str">
        <f>IFERROR(IF('Datos del Centro'!$D$7&lt;&gt;"",VLOOKUP('Datos del Centro'!$D$7,aplazados,29,FALSE),""),"")</f>
        <v/>
      </c>
      <c r="G12" s="510"/>
      <c r="H12" s="294" t="str">
        <f>IFERROR(IF('Datos del Centro'!$D$7&lt;&gt;"",VLOOKUP('Datos del Centro'!$D$7,aplazados,35,FALSE),""),"")</f>
        <v/>
      </c>
    </row>
    <row r="13" spans="1:8" s="298" customFormat="1" ht="16.8" thickTop="1" x14ac:dyDescent="0.35">
      <c r="A13" s="295"/>
      <c r="B13" s="6">
        <v>13</v>
      </c>
      <c r="C13" s="296"/>
      <c r="D13" s="295"/>
      <c r="E13" s="297" t="str">
        <f>IF(OR(E7&gt;F7,E8&gt;F8,E9&gt;F9,E10&gt;F10,E11&gt;F11,E12&gt;F12),"XX","")</f>
        <v/>
      </c>
      <c r="F13" s="295"/>
      <c r="G13" s="297" t="str">
        <f>IF(OR(G7&gt;H7,G8&gt;H8,G9&gt;H9,G10&gt;H10,G11&gt;H11,G12&gt;H12),"XX","")</f>
        <v/>
      </c>
      <c r="H13" s="295"/>
    </row>
    <row r="14" spans="1:8" ht="24.6" customHeight="1" x14ac:dyDescent="0.3">
      <c r="B14" s="6">
        <v>14</v>
      </c>
      <c r="D14" s="751" t="str">
        <f>IF(OR(E13="XX",G13="XX"),"¡VERIFICAR!.  El dato digitado es mayor a la cifra de aplazados reportada en el Censo Escolar 2025-Informe Final.","")</f>
        <v/>
      </c>
      <c r="E14" s="751"/>
      <c r="F14" s="751"/>
      <c r="G14" s="751"/>
      <c r="H14" s="751"/>
    </row>
    <row r="15" spans="1:8" ht="24.6" customHeight="1" x14ac:dyDescent="0.3">
      <c r="B15" s="6">
        <v>15</v>
      </c>
      <c r="C15" s="384"/>
      <c r="D15" s="751"/>
      <c r="E15" s="751"/>
      <c r="F15" s="751"/>
      <c r="G15" s="751"/>
      <c r="H15" s="751"/>
    </row>
    <row r="16" spans="1:8" ht="16.2" x14ac:dyDescent="0.35">
      <c r="B16" s="6">
        <v>16</v>
      </c>
      <c r="C16" s="299" t="s">
        <v>255</v>
      </c>
    </row>
    <row r="17" spans="2:8" x14ac:dyDescent="0.3">
      <c r="B17" s="6">
        <v>17</v>
      </c>
      <c r="C17" s="815"/>
      <c r="D17" s="816"/>
      <c r="E17" s="816"/>
      <c r="F17" s="816"/>
      <c r="G17" s="816"/>
      <c r="H17" s="817"/>
    </row>
    <row r="18" spans="2:8" x14ac:dyDescent="0.3">
      <c r="C18" s="818"/>
      <c r="D18" s="819"/>
      <c r="E18" s="819"/>
      <c r="F18" s="819"/>
      <c r="G18" s="819"/>
      <c r="H18" s="820"/>
    </row>
    <row r="19" spans="2:8" x14ac:dyDescent="0.3">
      <c r="C19" s="818"/>
      <c r="D19" s="819"/>
      <c r="E19" s="819"/>
      <c r="F19" s="819"/>
      <c r="G19" s="819"/>
      <c r="H19" s="820"/>
    </row>
    <row r="20" spans="2:8" x14ac:dyDescent="0.3">
      <c r="C20" s="818"/>
      <c r="D20" s="819"/>
      <c r="E20" s="819"/>
      <c r="F20" s="819"/>
      <c r="G20" s="819"/>
      <c r="H20" s="820"/>
    </row>
    <row r="21" spans="2:8" x14ac:dyDescent="0.3">
      <c r="C21" s="821"/>
      <c r="D21" s="822"/>
      <c r="E21" s="822"/>
      <c r="F21" s="822"/>
      <c r="G21" s="822"/>
      <c r="H21" s="823"/>
    </row>
  </sheetData>
  <sheetProtection algorithmName="SHA-512" hashValue="krg/4d0LIhKwcD2zvbybP7Cf+o8yR+JuYI/ZBT6bFjAKPLppHYh+JY7axmTzd8JHKNHV3UUxvUP0AD5X+aS1bA==" saltValue="kD576BEP5SRGXPZpRAtBtA==" spinCount="100000" sheet="1" objects="1" scenarios="1" sort="0" autoFilter="0" pivotTables="0"/>
  <mergeCells count="4">
    <mergeCell ref="C17:H21"/>
    <mergeCell ref="E5:F5"/>
    <mergeCell ref="G5:H5"/>
    <mergeCell ref="D14:H15"/>
  </mergeCells>
  <conditionalFormatting sqref="D14 C15">
    <cfRule type="notContainsBlanks" dxfId="38" priority="2">
      <formula>LEN(TRIM(C14))&gt;0</formula>
    </cfRule>
  </conditionalFormatting>
  <conditionalFormatting sqref="E6 D6:D12">
    <cfRule type="cellIs" dxfId="37" priority="28" operator="equal">
      <formula>0</formula>
    </cfRule>
  </conditionalFormatting>
  <conditionalFormatting sqref="E7:E12">
    <cfRule type="expression" dxfId="36" priority="9">
      <formula>E7&gt;F7</formula>
    </cfRule>
  </conditionalFormatting>
  <conditionalFormatting sqref="F7:F12">
    <cfRule type="cellIs" dxfId="35" priority="27" operator="equal">
      <formula>0</formula>
    </cfRule>
  </conditionalFormatting>
  <conditionalFormatting sqref="G6">
    <cfRule type="cellIs" dxfId="34" priority="26" operator="equal">
      <formula>0</formula>
    </cfRule>
  </conditionalFormatting>
  <conditionalFormatting sqref="G7:G12">
    <cfRule type="expression" dxfId="33" priority="1">
      <formula>G7&gt;H7</formula>
    </cfRule>
  </conditionalFormatting>
  <conditionalFormatting sqref="H7:H12">
    <cfRule type="cellIs" dxfId="32" priority="16" operator="equal">
      <formula>0</formula>
    </cfRule>
  </conditionalFormatting>
  <dataValidations count="1">
    <dataValidation type="whole" operator="greaterThanOrEqual" allowBlank="1" showInputMessage="1" showErrorMessage="1" sqref="D6:E12 G6:G12" xr:uid="{00000000-0002-0000-0E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20">
    <tabColor theme="7" tint="0.79998168889431442"/>
    <pageSetUpPr fitToPage="1"/>
  </sheetPr>
  <dimension ref="B1:Y2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5546875" style="163" customWidth="1"/>
    <col min="2" max="2" width="4.44140625" style="281" hidden="1" customWidth="1"/>
    <col min="3" max="3" width="51.21875" style="163" customWidth="1"/>
    <col min="4" max="24" width="7" style="163" customWidth="1"/>
    <col min="25" max="16384" width="11.44140625" style="163"/>
  </cols>
  <sheetData>
    <row r="1" spans="2:25" ht="18.600000000000001" x14ac:dyDescent="0.4">
      <c r="B1" s="6">
        <v>1</v>
      </c>
      <c r="C1" s="258" t="s">
        <v>414</v>
      </c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60"/>
      <c r="O1" s="260"/>
      <c r="R1" s="50"/>
      <c r="S1" s="50"/>
      <c r="T1" s="50"/>
      <c r="U1" s="50"/>
      <c r="V1" s="50"/>
      <c r="W1" s="50"/>
      <c r="X1" s="50"/>
      <c r="Y1" s="50"/>
    </row>
    <row r="2" spans="2:25" ht="19.2" thickBot="1" x14ac:dyDescent="0.45">
      <c r="B2" s="6">
        <v>2</v>
      </c>
      <c r="C2" s="258" t="s">
        <v>3179</v>
      </c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</row>
    <row r="3" spans="2:25" ht="19.5" customHeight="1" thickTop="1" x14ac:dyDescent="0.3">
      <c r="B3" s="6">
        <v>3</v>
      </c>
      <c r="C3" s="837" t="s">
        <v>256</v>
      </c>
      <c r="D3" s="839" t="s">
        <v>0</v>
      </c>
      <c r="E3" s="840"/>
      <c r="F3" s="841"/>
      <c r="G3" s="743" t="s">
        <v>426</v>
      </c>
      <c r="H3" s="733"/>
      <c r="I3" s="733"/>
      <c r="J3" s="743" t="s">
        <v>427</v>
      </c>
      <c r="K3" s="733"/>
      <c r="L3" s="733"/>
      <c r="M3" s="743" t="s">
        <v>428</v>
      </c>
      <c r="N3" s="733"/>
      <c r="O3" s="733"/>
      <c r="P3" s="743" t="s">
        <v>415</v>
      </c>
      <c r="Q3" s="733"/>
      <c r="R3" s="733"/>
      <c r="S3" s="743" t="s">
        <v>429</v>
      </c>
      <c r="T3" s="733"/>
      <c r="U3" s="733"/>
      <c r="V3" s="743" t="s">
        <v>430</v>
      </c>
      <c r="W3" s="733"/>
      <c r="X3" s="733"/>
    </row>
    <row r="4" spans="2:25" ht="30" customHeight="1" thickBot="1" x14ac:dyDescent="0.35">
      <c r="B4" s="6">
        <v>4</v>
      </c>
      <c r="C4" s="838"/>
      <c r="D4" s="262" t="s">
        <v>0</v>
      </c>
      <c r="E4" s="263" t="s">
        <v>257</v>
      </c>
      <c r="F4" s="264" t="s">
        <v>258</v>
      </c>
      <c r="G4" s="265" t="s">
        <v>0</v>
      </c>
      <c r="H4" s="263" t="s">
        <v>257</v>
      </c>
      <c r="I4" s="266" t="s">
        <v>258</v>
      </c>
      <c r="J4" s="265" t="s">
        <v>0</v>
      </c>
      <c r="K4" s="263" t="s">
        <v>257</v>
      </c>
      <c r="L4" s="266" t="s">
        <v>258</v>
      </c>
      <c r="M4" s="265" t="s">
        <v>0</v>
      </c>
      <c r="N4" s="263" t="s">
        <v>257</v>
      </c>
      <c r="O4" s="266" t="s">
        <v>258</v>
      </c>
      <c r="P4" s="265" t="s">
        <v>0</v>
      </c>
      <c r="Q4" s="263" t="s">
        <v>257</v>
      </c>
      <c r="R4" s="266" t="s">
        <v>258</v>
      </c>
      <c r="S4" s="265" t="s">
        <v>0</v>
      </c>
      <c r="T4" s="263" t="s">
        <v>257</v>
      </c>
      <c r="U4" s="266" t="s">
        <v>258</v>
      </c>
      <c r="V4" s="267" t="s">
        <v>0</v>
      </c>
      <c r="W4" s="268" t="s">
        <v>257</v>
      </c>
      <c r="X4" s="269" t="s">
        <v>258</v>
      </c>
    </row>
    <row r="5" spans="2:25" ht="23.25" customHeight="1" thickTop="1" x14ac:dyDescent="0.3">
      <c r="B5" s="6">
        <v>5</v>
      </c>
      <c r="C5" s="669" t="s">
        <v>259</v>
      </c>
      <c r="D5" s="79">
        <f t="shared" ref="D5:D9" si="0">+E5+F5</f>
        <v>0</v>
      </c>
      <c r="E5" s="413">
        <f>+H5+K5+N5+Q5+T5+W5</f>
        <v>0</v>
      </c>
      <c r="F5" s="413">
        <f t="shared" ref="F5:F8" si="1">+I5+L5+O5+R5+U5+X5</f>
        <v>0</v>
      </c>
      <c r="G5" s="415">
        <f>+H5+I5</f>
        <v>0</v>
      </c>
      <c r="H5" s="467"/>
      <c r="I5" s="467"/>
      <c r="J5" s="415">
        <f>+K5+L5</f>
        <v>0</v>
      </c>
      <c r="K5" s="467"/>
      <c r="L5" s="467"/>
      <c r="M5" s="415">
        <f>+N5+O5</f>
        <v>0</v>
      </c>
      <c r="N5" s="467"/>
      <c r="O5" s="467"/>
      <c r="P5" s="415">
        <f>+Q5+R5</f>
        <v>0</v>
      </c>
      <c r="Q5" s="467"/>
      <c r="R5" s="467"/>
      <c r="S5" s="415">
        <f>+T5+U5</f>
        <v>0</v>
      </c>
      <c r="T5" s="467"/>
      <c r="U5" s="467"/>
      <c r="V5" s="415">
        <f>+W5+X5</f>
        <v>0</v>
      </c>
      <c r="W5" s="467"/>
      <c r="X5" s="469"/>
    </row>
    <row r="6" spans="2:25" ht="23.25" customHeight="1" x14ac:dyDescent="0.3">
      <c r="B6" s="6">
        <v>6</v>
      </c>
      <c r="C6" s="670" t="s">
        <v>260</v>
      </c>
      <c r="D6" s="248">
        <f t="shared" si="0"/>
        <v>0</v>
      </c>
      <c r="E6" s="272">
        <f>+H6+K6+N6+Q6+T6+W6</f>
        <v>0</v>
      </c>
      <c r="F6" s="272">
        <f t="shared" si="1"/>
        <v>0</v>
      </c>
      <c r="G6" s="325">
        <f t="shared" ref="G6:G12" si="2">+H6+I6</f>
        <v>0</v>
      </c>
      <c r="H6" s="468"/>
      <c r="I6" s="468"/>
      <c r="J6" s="325">
        <f t="shared" ref="J6:J12" si="3">+K6+L6</f>
        <v>0</v>
      </c>
      <c r="K6" s="468"/>
      <c r="L6" s="468"/>
      <c r="M6" s="325">
        <f t="shared" ref="M6:M12" si="4">+N6+O6</f>
        <v>0</v>
      </c>
      <c r="N6" s="468"/>
      <c r="O6" s="468"/>
      <c r="P6" s="325">
        <f t="shared" ref="P6:P12" si="5">+Q6+R6</f>
        <v>0</v>
      </c>
      <c r="Q6" s="468"/>
      <c r="R6" s="468"/>
      <c r="S6" s="325">
        <f t="shared" ref="S6:S12" si="6">+T6+U6</f>
        <v>0</v>
      </c>
      <c r="T6" s="468"/>
      <c r="U6" s="468"/>
      <c r="V6" s="325">
        <f t="shared" ref="V6:V12" si="7">+W6+X6</f>
        <v>0</v>
      </c>
      <c r="W6" s="468"/>
      <c r="X6" s="470"/>
    </row>
    <row r="7" spans="2:25" ht="23.25" customHeight="1" x14ac:dyDescent="0.3">
      <c r="B7" s="6">
        <v>7</v>
      </c>
      <c r="C7" s="670" t="s">
        <v>262</v>
      </c>
      <c r="D7" s="248">
        <f t="shared" si="0"/>
        <v>0</v>
      </c>
      <c r="E7" s="272">
        <f t="shared" ref="E7:E9" si="8">+H7+K7+N7+Q7+T7+W7</f>
        <v>0</v>
      </c>
      <c r="F7" s="272">
        <f t="shared" si="1"/>
        <v>0</v>
      </c>
      <c r="G7" s="325">
        <f t="shared" si="2"/>
        <v>0</v>
      </c>
      <c r="H7" s="468"/>
      <c r="I7" s="468"/>
      <c r="J7" s="325">
        <f t="shared" si="3"/>
        <v>0</v>
      </c>
      <c r="K7" s="468"/>
      <c r="L7" s="468"/>
      <c r="M7" s="325">
        <f t="shared" si="4"/>
        <v>0</v>
      </c>
      <c r="N7" s="468"/>
      <c r="O7" s="468"/>
      <c r="P7" s="325">
        <f t="shared" si="5"/>
        <v>0</v>
      </c>
      <c r="Q7" s="468"/>
      <c r="R7" s="468"/>
      <c r="S7" s="325">
        <f t="shared" si="6"/>
        <v>0</v>
      </c>
      <c r="T7" s="468"/>
      <c r="U7" s="468"/>
      <c r="V7" s="325">
        <f t="shared" si="7"/>
        <v>0</v>
      </c>
      <c r="W7" s="468"/>
      <c r="X7" s="470"/>
    </row>
    <row r="8" spans="2:25" ht="23.25" customHeight="1" x14ac:dyDescent="0.3">
      <c r="B8" s="6">
        <v>8</v>
      </c>
      <c r="C8" s="670" t="s">
        <v>261</v>
      </c>
      <c r="D8" s="248">
        <f t="shared" si="0"/>
        <v>0</v>
      </c>
      <c r="E8" s="272">
        <f>+H8+K8+N8+Q8+T8+W8</f>
        <v>0</v>
      </c>
      <c r="F8" s="272">
        <f t="shared" si="1"/>
        <v>0</v>
      </c>
      <c r="G8" s="325">
        <f t="shared" si="2"/>
        <v>0</v>
      </c>
      <c r="H8" s="468"/>
      <c r="I8" s="468"/>
      <c r="J8" s="325">
        <f t="shared" si="3"/>
        <v>0</v>
      </c>
      <c r="K8" s="468"/>
      <c r="L8" s="468"/>
      <c r="M8" s="325">
        <f t="shared" si="4"/>
        <v>0</v>
      </c>
      <c r="N8" s="468"/>
      <c r="O8" s="468"/>
      <c r="P8" s="744"/>
      <c r="Q8" s="745"/>
      <c r="R8" s="745"/>
      <c r="S8" s="745"/>
      <c r="T8" s="745"/>
      <c r="U8" s="745"/>
      <c r="V8" s="745"/>
      <c r="W8" s="745"/>
      <c r="X8" s="745"/>
    </row>
    <row r="9" spans="2:25" ht="23.25" customHeight="1" x14ac:dyDescent="0.3">
      <c r="B9" s="6">
        <v>9</v>
      </c>
      <c r="C9" s="670" t="s">
        <v>409</v>
      </c>
      <c r="D9" s="248">
        <f t="shared" si="0"/>
        <v>0</v>
      </c>
      <c r="E9" s="272">
        <f t="shared" si="8"/>
        <v>0</v>
      </c>
      <c r="F9" s="272">
        <f>+I9+L9+O9+R9+U9+X9</f>
        <v>0</v>
      </c>
      <c r="G9" s="325">
        <f>+H9+I9</f>
        <v>0</v>
      </c>
      <c r="H9" s="468"/>
      <c r="I9" s="468"/>
      <c r="J9" s="325">
        <f t="shared" si="3"/>
        <v>0</v>
      </c>
      <c r="K9" s="468"/>
      <c r="L9" s="468"/>
      <c r="M9" s="325">
        <f t="shared" si="4"/>
        <v>0</v>
      </c>
      <c r="N9" s="468"/>
      <c r="O9" s="468"/>
      <c r="P9" s="325">
        <f t="shared" si="5"/>
        <v>0</v>
      </c>
      <c r="Q9" s="468"/>
      <c r="R9" s="471"/>
      <c r="S9" s="325">
        <f>+T9+U9</f>
        <v>0</v>
      </c>
      <c r="T9" s="468"/>
      <c r="U9" s="471"/>
      <c r="V9" s="325">
        <f t="shared" si="7"/>
        <v>0</v>
      </c>
      <c r="W9" s="468"/>
      <c r="X9" s="470"/>
    </row>
    <row r="10" spans="2:25" ht="23.25" customHeight="1" x14ac:dyDescent="0.3">
      <c r="B10" s="6">
        <v>10</v>
      </c>
      <c r="C10" s="670" t="s">
        <v>410</v>
      </c>
      <c r="D10" s="248">
        <f t="shared" ref="D10:D15" si="9">+E10+F10</f>
        <v>0</v>
      </c>
      <c r="E10" s="272">
        <f t="shared" ref="E10:E15" si="10">+H10+K10+N10+Q10+T10+W10</f>
        <v>0</v>
      </c>
      <c r="F10" s="272">
        <f t="shared" ref="F10:F15" si="11">+I10+L10+O10+R10+U10+X10</f>
        <v>0</v>
      </c>
      <c r="G10" s="325">
        <f t="shared" si="2"/>
        <v>0</v>
      </c>
      <c r="H10" s="468"/>
      <c r="I10" s="468"/>
      <c r="J10" s="325">
        <f t="shared" si="3"/>
        <v>0</v>
      </c>
      <c r="K10" s="468"/>
      <c r="L10" s="468"/>
      <c r="M10" s="325">
        <f t="shared" si="4"/>
        <v>0</v>
      </c>
      <c r="N10" s="468"/>
      <c r="O10" s="468"/>
      <c r="P10" s="325">
        <f t="shared" si="5"/>
        <v>0</v>
      </c>
      <c r="Q10" s="468"/>
      <c r="R10" s="471"/>
      <c r="S10" s="325">
        <f t="shared" si="6"/>
        <v>0</v>
      </c>
      <c r="T10" s="468"/>
      <c r="U10" s="471"/>
      <c r="V10" s="325">
        <f t="shared" si="7"/>
        <v>0</v>
      </c>
      <c r="W10" s="468"/>
      <c r="X10" s="470"/>
    </row>
    <row r="11" spans="2:25" ht="23.25" customHeight="1" x14ac:dyDescent="0.3">
      <c r="B11" s="6">
        <v>11</v>
      </c>
      <c r="C11" s="670" t="s">
        <v>411</v>
      </c>
      <c r="D11" s="248">
        <f t="shared" si="9"/>
        <v>0</v>
      </c>
      <c r="E11" s="272">
        <f t="shared" si="10"/>
        <v>0</v>
      </c>
      <c r="F11" s="272">
        <f t="shared" si="11"/>
        <v>0</v>
      </c>
      <c r="G11" s="325">
        <f t="shared" si="2"/>
        <v>0</v>
      </c>
      <c r="H11" s="468"/>
      <c r="I11" s="468"/>
      <c r="J11" s="325">
        <f t="shared" si="3"/>
        <v>0</v>
      </c>
      <c r="K11" s="468"/>
      <c r="L11" s="468"/>
      <c r="M11" s="325">
        <f t="shared" si="4"/>
        <v>0</v>
      </c>
      <c r="N11" s="468"/>
      <c r="O11" s="468"/>
      <c r="P11" s="325">
        <f t="shared" si="5"/>
        <v>0</v>
      </c>
      <c r="Q11" s="468"/>
      <c r="R11" s="471"/>
      <c r="S11" s="325">
        <f t="shared" si="6"/>
        <v>0</v>
      </c>
      <c r="T11" s="468"/>
      <c r="U11" s="471"/>
      <c r="V11" s="325">
        <f t="shared" si="7"/>
        <v>0</v>
      </c>
      <c r="W11" s="468"/>
      <c r="X11" s="470"/>
    </row>
    <row r="12" spans="2:25" ht="23.25" customHeight="1" x14ac:dyDescent="0.3">
      <c r="B12" s="6">
        <v>12</v>
      </c>
      <c r="C12" s="670" t="s">
        <v>179</v>
      </c>
      <c r="D12" s="248">
        <f t="shared" si="9"/>
        <v>0</v>
      </c>
      <c r="E12" s="272">
        <f t="shared" si="10"/>
        <v>0</v>
      </c>
      <c r="F12" s="272">
        <f t="shared" si="11"/>
        <v>0</v>
      </c>
      <c r="G12" s="325">
        <f t="shared" si="2"/>
        <v>0</v>
      </c>
      <c r="H12" s="468"/>
      <c r="I12" s="468"/>
      <c r="J12" s="325">
        <f t="shared" si="3"/>
        <v>0</v>
      </c>
      <c r="K12" s="468"/>
      <c r="L12" s="468"/>
      <c r="M12" s="325">
        <f t="shared" si="4"/>
        <v>0</v>
      </c>
      <c r="N12" s="468"/>
      <c r="O12" s="468"/>
      <c r="P12" s="325">
        <f t="shared" si="5"/>
        <v>0</v>
      </c>
      <c r="Q12" s="468"/>
      <c r="R12" s="471"/>
      <c r="S12" s="325">
        <f t="shared" si="6"/>
        <v>0</v>
      </c>
      <c r="T12" s="468"/>
      <c r="U12" s="471"/>
      <c r="V12" s="325">
        <f t="shared" si="7"/>
        <v>0</v>
      </c>
      <c r="W12" s="468"/>
      <c r="X12" s="470"/>
    </row>
    <row r="13" spans="2:25" ht="23.25" customHeight="1" x14ac:dyDescent="0.3">
      <c r="B13" s="6">
        <v>13</v>
      </c>
      <c r="C13" s="670" t="s">
        <v>16</v>
      </c>
      <c r="D13" s="248">
        <f t="shared" si="9"/>
        <v>0</v>
      </c>
      <c r="E13" s="272">
        <f t="shared" si="10"/>
        <v>0</v>
      </c>
      <c r="F13" s="272">
        <f t="shared" si="11"/>
        <v>0</v>
      </c>
      <c r="G13" s="271">
        <f t="shared" ref="G13:G15" si="12">+H13+I13</f>
        <v>0</v>
      </c>
      <c r="H13" s="511"/>
      <c r="I13" s="512"/>
      <c r="J13" s="271">
        <f t="shared" ref="J13:J15" si="13">+K13+L13</f>
        <v>0</v>
      </c>
      <c r="K13" s="511"/>
      <c r="L13" s="512"/>
      <c r="M13" s="271">
        <f t="shared" ref="M13:M15" si="14">+N13+O13</f>
        <v>0</v>
      </c>
      <c r="N13" s="511"/>
      <c r="O13" s="512"/>
      <c r="P13" s="271">
        <f t="shared" ref="P13" si="15">+Q13+R13</f>
        <v>0</v>
      </c>
      <c r="Q13" s="511"/>
      <c r="R13" s="512"/>
      <c r="S13" s="271">
        <f t="shared" ref="S13" si="16">+T13+U13</f>
        <v>0</v>
      </c>
      <c r="T13" s="511"/>
      <c r="U13" s="512"/>
      <c r="V13" s="271">
        <f t="shared" ref="V13" si="17">+W13+X13</f>
        <v>0</v>
      </c>
      <c r="W13" s="511"/>
      <c r="X13" s="515"/>
    </row>
    <row r="14" spans="2:25" ht="23.25" customHeight="1" x14ac:dyDescent="0.3">
      <c r="B14" s="6">
        <v>14</v>
      </c>
      <c r="C14" s="670" t="s">
        <v>412</v>
      </c>
      <c r="D14" s="248">
        <f t="shared" si="9"/>
        <v>0</v>
      </c>
      <c r="E14" s="272">
        <f t="shared" si="10"/>
        <v>0</v>
      </c>
      <c r="F14" s="272">
        <f t="shared" si="11"/>
        <v>0</v>
      </c>
      <c r="G14" s="325">
        <f t="shared" si="12"/>
        <v>0</v>
      </c>
      <c r="H14" s="468"/>
      <c r="I14" s="468"/>
      <c r="J14" s="325">
        <f t="shared" si="13"/>
        <v>0</v>
      </c>
      <c r="K14" s="468"/>
      <c r="L14" s="468"/>
      <c r="M14" s="325">
        <f t="shared" si="14"/>
        <v>0</v>
      </c>
      <c r="N14" s="468"/>
      <c r="O14" s="468"/>
      <c r="P14" s="325">
        <f t="shared" ref="P14:P19" si="18">+Q14+R14</f>
        <v>0</v>
      </c>
      <c r="Q14" s="468"/>
      <c r="R14" s="471"/>
      <c r="S14" s="325">
        <f t="shared" ref="S14:S19" si="19">+T14+U14</f>
        <v>0</v>
      </c>
      <c r="T14" s="468"/>
      <c r="U14" s="471"/>
      <c r="V14" s="325">
        <f t="shared" ref="V14:V19" si="20">+W14+X14</f>
        <v>0</v>
      </c>
      <c r="W14" s="468"/>
      <c r="X14" s="470"/>
    </row>
    <row r="15" spans="2:25" ht="23.25" customHeight="1" x14ac:dyDescent="0.3">
      <c r="B15" s="6">
        <v>15</v>
      </c>
      <c r="C15" s="670" t="s">
        <v>170</v>
      </c>
      <c r="D15" s="248">
        <f t="shared" si="9"/>
        <v>0</v>
      </c>
      <c r="E15" s="272">
        <f t="shared" si="10"/>
        <v>0</v>
      </c>
      <c r="F15" s="272">
        <f t="shared" si="11"/>
        <v>0</v>
      </c>
      <c r="G15" s="325">
        <f t="shared" si="12"/>
        <v>0</v>
      </c>
      <c r="H15" s="468"/>
      <c r="I15" s="468"/>
      <c r="J15" s="325">
        <f t="shared" si="13"/>
        <v>0</v>
      </c>
      <c r="K15" s="468"/>
      <c r="L15" s="468"/>
      <c r="M15" s="325">
        <f t="shared" si="14"/>
        <v>0</v>
      </c>
      <c r="N15" s="468"/>
      <c r="O15" s="468"/>
      <c r="P15" s="325">
        <f t="shared" si="18"/>
        <v>0</v>
      </c>
      <c r="Q15" s="468"/>
      <c r="R15" s="471"/>
      <c r="S15" s="325">
        <f t="shared" si="19"/>
        <v>0</v>
      </c>
      <c r="T15" s="468"/>
      <c r="U15" s="471"/>
      <c r="V15" s="325">
        <f t="shared" si="20"/>
        <v>0</v>
      </c>
      <c r="W15" s="468"/>
      <c r="X15" s="470"/>
    </row>
    <row r="16" spans="2:25" ht="23.25" customHeight="1" x14ac:dyDescent="0.3">
      <c r="B16" s="6">
        <v>16</v>
      </c>
      <c r="C16" s="670" t="s">
        <v>171</v>
      </c>
      <c r="D16" s="248">
        <f t="shared" ref="D16:D17" si="21">+E16+F16</f>
        <v>0</v>
      </c>
      <c r="E16" s="272">
        <f t="shared" ref="E16:E17" si="22">+H16+K16+N16+Q16+T16+W16</f>
        <v>0</v>
      </c>
      <c r="F16" s="272">
        <f t="shared" ref="F16:F17" si="23">+I16+L16+O16+R16+U16+X16</f>
        <v>0</v>
      </c>
      <c r="G16" s="325">
        <f t="shared" ref="G16:G17" si="24">+H16+I16</f>
        <v>0</v>
      </c>
      <c r="H16" s="468"/>
      <c r="I16" s="468"/>
      <c r="J16" s="325">
        <f t="shared" ref="J16:J17" si="25">+K16+L16</f>
        <v>0</v>
      </c>
      <c r="K16" s="468"/>
      <c r="L16" s="468"/>
      <c r="M16" s="325">
        <f t="shared" ref="M16:M17" si="26">+N16+O16</f>
        <v>0</v>
      </c>
      <c r="N16" s="468"/>
      <c r="O16" s="468"/>
      <c r="P16" s="325">
        <f t="shared" ref="P16:P17" si="27">+Q16+R16</f>
        <v>0</v>
      </c>
      <c r="Q16" s="468"/>
      <c r="R16" s="471"/>
      <c r="S16" s="325">
        <f t="shared" ref="S16:S17" si="28">+T16+U16</f>
        <v>0</v>
      </c>
      <c r="T16" s="468"/>
      <c r="U16" s="471"/>
      <c r="V16" s="325">
        <f t="shared" ref="V16:V17" si="29">+W16+X16</f>
        <v>0</v>
      </c>
      <c r="W16" s="468"/>
      <c r="X16" s="470"/>
    </row>
    <row r="17" spans="2:24" ht="23.25" customHeight="1" x14ac:dyDescent="0.3">
      <c r="B17" s="6">
        <v>17</v>
      </c>
      <c r="C17" s="670" t="s">
        <v>169</v>
      </c>
      <c r="D17" s="248">
        <f t="shared" si="21"/>
        <v>0</v>
      </c>
      <c r="E17" s="272">
        <f t="shared" si="22"/>
        <v>0</v>
      </c>
      <c r="F17" s="272">
        <f t="shared" si="23"/>
        <v>0</v>
      </c>
      <c r="G17" s="325">
        <f t="shared" si="24"/>
        <v>0</v>
      </c>
      <c r="H17" s="468"/>
      <c r="I17" s="468"/>
      <c r="J17" s="325">
        <f t="shared" si="25"/>
        <v>0</v>
      </c>
      <c r="K17" s="468"/>
      <c r="L17" s="468"/>
      <c r="M17" s="325">
        <f t="shared" si="26"/>
        <v>0</v>
      </c>
      <c r="N17" s="468"/>
      <c r="O17" s="468"/>
      <c r="P17" s="325">
        <f t="shared" si="27"/>
        <v>0</v>
      </c>
      <c r="Q17" s="468"/>
      <c r="R17" s="471"/>
      <c r="S17" s="325">
        <f t="shared" si="28"/>
        <v>0</v>
      </c>
      <c r="T17" s="468"/>
      <c r="U17" s="471"/>
      <c r="V17" s="325">
        <f t="shared" si="29"/>
        <v>0</v>
      </c>
      <c r="W17" s="468"/>
      <c r="X17" s="470"/>
    </row>
    <row r="18" spans="2:24" ht="23.25" customHeight="1" x14ac:dyDescent="0.3">
      <c r="B18" s="6">
        <v>18</v>
      </c>
      <c r="C18" s="670" t="s">
        <v>3261</v>
      </c>
      <c r="D18" s="248">
        <f t="shared" ref="D18" si="30">+E18+F18</f>
        <v>0</v>
      </c>
      <c r="E18" s="272">
        <f t="shared" ref="E18" si="31">+H18+K18+N18+Q18+T18+W18</f>
        <v>0</v>
      </c>
      <c r="F18" s="272">
        <f t="shared" ref="F18" si="32">+I18+L18+O18+R18+U18+X18</f>
        <v>0</v>
      </c>
      <c r="G18" s="744"/>
      <c r="H18" s="745"/>
      <c r="I18" s="745"/>
      <c r="J18" s="745"/>
      <c r="K18" s="745"/>
      <c r="L18" s="745"/>
      <c r="M18" s="745"/>
      <c r="N18" s="745"/>
      <c r="O18" s="842"/>
      <c r="P18" s="325">
        <f t="shared" si="18"/>
        <v>0</v>
      </c>
      <c r="Q18" s="468"/>
      <c r="R18" s="471"/>
      <c r="S18" s="325">
        <f t="shared" si="19"/>
        <v>0</v>
      </c>
      <c r="T18" s="468"/>
      <c r="U18" s="471"/>
      <c r="V18" s="325">
        <f t="shared" si="20"/>
        <v>0</v>
      </c>
      <c r="W18" s="468"/>
      <c r="X18" s="470"/>
    </row>
    <row r="19" spans="2:24" ht="23.25" customHeight="1" x14ac:dyDescent="0.3">
      <c r="B19" s="6">
        <v>19</v>
      </c>
      <c r="C19" s="671" t="s">
        <v>476</v>
      </c>
      <c r="D19" s="248">
        <f>+E19+F19</f>
        <v>0</v>
      </c>
      <c r="E19" s="272">
        <f>+H19+K19+N19+Q19+T19+W19</f>
        <v>0</v>
      </c>
      <c r="F19" s="272">
        <f>+I19+L19+O19+R19+U19+X19</f>
        <v>0</v>
      </c>
      <c r="G19" s="325">
        <f>+H19+I19</f>
        <v>0</v>
      </c>
      <c r="H19" s="468"/>
      <c r="I19" s="468"/>
      <c r="J19" s="325">
        <f>+K19+L19</f>
        <v>0</v>
      </c>
      <c r="K19" s="468"/>
      <c r="L19" s="468"/>
      <c r="M19" s="325">
        <f>+N19+O19</f>
        <v>0</v>
      </c>
      <c r="N19" s="468"/>
      <c r="O19" s="468"/>
      <c r="P19" s="325">
        <f t="shared" si="18"/>
        <v>0</v>
      </c>
      <c r="Q19" s="468"/>
      <c r="R19" s="471"/>
      <c r="S19" s="325">
        <f t="shared" si="19"/>
        <v>0</v>
      </c>
      <c r="T19" s="468"/>
      <c r="U19" s="471"/>
      <c r="V19" s="325">
        <f t="shared" si="20"/>
        <v>0</v>
      </c>
      <c r="W19" s="468"/>
      <c r="X19" s="470"/>
    </row>
    <row r="20" spans="2:24" ht="23.25" customHeight="1" x14ac:dyDescent="0.3">
      <c r="B20" s="6">
        <v>20</v>
      </c>
      <c r="C20" s="672" t="s">
        <v>3107</v>
      </c>
      <c r="D20" s="402">
        <f>+E20+F20</f>
        <v>0</v>
      </c>
      <c r="E20" s="416">
        <f>+H20+K20+N20+Q20+T20+W20</f>
        <v>0</v>
      </c>
      <c r="F20" s="416">
        <f>+I20+L20+O20+R20+U20+X20</f>
        <v>0</v>
      </c>
      <c r="G20" s="406">
        <f>+H20+I20</f>
        <v>0</v>
      </c>
      <c r="H20" s="472"/>
      <c r="I20" s="472"/>
      <c r="J20" s="406">
        <f>+K20+L20</f>
        <v>0</v>
      </c>
      <c r="K20" s="472"/>
      <c r="L20" s="472"/>
      <c r="M20" s="406">
        <f>+N20+O20</f>
        <v>0</v>
      </c>
      <c r="N20" s="472"/>
      <c r="O20" s="472"/>
      <c r="P20" s="406">
        <f>+Q20+R20</f>
        <v>0</v>
      </c>
      <c r="Q20" s="472"/>
      <c r="R20" s="473"/>
      <c r="S20" s="406">
        <f>+T20+U20</f>
        <v>0</v>
      </c>
      <c r="T20" s="472"/>
      <c r="U20" s="473"/>
      <c r="V20" s="406">
        <f>+W20+X20</f>
        <v>0</v>
      </c>
      <c r="W20" s="472"/>
      <c r="X20" s="474"/>
    </row>
    <row r="21" spans="2:24" ht="23.25" customHeight="1" thickBot="1" x14ac:dyDescent="0.35">
      <c r="B21" s="6">
        <v>21</v>
      </c>
      <c r="C21" s="673" t="s">
        <v>357</v>
      </c>
      <c r="D21" s="273">
        <f t="shared" ref="D21" si="33">E21+F21</f>
        <v>0</v>
      </c>
      <c r="E21" s="274">
        <f t="shared" ref="E21" si="34">H21+K21+N21+Q21+T21+W21</f>
        <v>0</v>
      </c>
      <c r="F21" s="275">
        <f t="shared" ref="F21" si="35">+I21+L21+O21+R21+U21+X21</f>
        <v>0</v>
      </c>
      <c r="G21" s="276">
        <f t="shared" ref="G21" si="36">+H21+I21</f>
        <v>0</v>
      </c>
      <c r="H21" s="513"/>
      <c r="I21" s="514"/>
      <c r="J21" s="276">
        <f t="shared" ref="J21" si="37">+K21+L21</f>
        <v>0</v>
      </c>
      <c r="K21" s="513"/>
      <c r="L21" s="514"/>
      <c r="M21" s="276">
        <f t="shared" ref="M21" si="38">+N21+O21</f>
        <v>0</v>
      </c>
      <c r="N21" s="513"/>
      <c r="O21" s="514"/>
      <c r="P21" s="276">
        <f t="shared" ref="P21" si="39">+Q21+R21</f>
        <v>0</v>
      </c>
      <c r="Q21" s="513"/>
      <c r="R21" s="514"/>
      <c r="S21" s="276">
        <f t="shared" ref="S21" si="40">+T21+U21</f>
        <v>0</v>
      </c>
      <c r="T21" s="513"/>
      <c r="U21" s="514"/>
      <c r="V21" s="276">
        <f t="shared" ref="V21" si="41">+W21+X21</f>
        <v>0</v>
      </c>
      <c r="W21" s="513"/>
      <c r="X21" s="516"/>
    </row>
    <row r="22" spans="2:24" ht="19.2" thickTop="1" x14ac:dyDescent="0.3">
      <c r="B22" s="6">
        <v>22</v>
      </c>
      <c r="C22" s="277"/>
      <c r="D22" s="7"/>
      <c r="E22" s="7"/>
      <c r="F22" s="7"/>
      <c r="G22" s="278"/>
      <c r="H22" s="279"/>
      <c r="I22" s="279"/>
      <c r="J22" s="279"/>
      <c r="K22" s="279"/>
      <c r="L22" s="279"/>
      <c r="M22" s="279"/>
      <c r="N22" s="279"/>
      <c r="O22" s="279"/>
      <c r="P22" s="279"/>
      <c r="Q22" s="279"/>
      <c r="R22" s="279"/>
      <c r="S22" s="279"/>
      <c r="T22" s="279"/>
      <c r="U22" s="279"/>
      <c r="V22" s="279"/>
      <c r="W22" s="279"/>
      <c r="X22" s="279"/>
    </row>
    <row r="23" spans="2:24" ht="16.2" x14ac:dyDescent="0.35">
      <c r="B23" s="6">
        <v>23</v>
      </c>
      <c r="C23" s="280" t="s">
        <v>255</v>
      </c>
      <c r="H23" s="827"/>
      <c r="I23" s="827"/>
      <c r="J23" s="827"/>
      <c r="K23" s="827"/>
      <c r="L23" s="827"/>
      <c r="M23" s="827"/>
      <c r="N23" s="827"/>
      <c r="O23" s="827"/>
      <c r="P23" s="827"/>
      <c r="Q23" s="827"/>
      <c r="R23" s="827"/>
      <c r="S23" s="827"/>
      <c r="T23" s="827"/>
      <c r="U23" s="827"/>
      <c r="V23" s="827"/>
      <c r="W23" s="827"/>
      <c r="X23" s="827"/>
    </row>
    <row r="24" spans="2:24" ht="18" customHeight="1" x14ac:dyDescent="0.3">
      <c r="B24" s="6">
        <v>24</v>
      </c>
      <c r="C24" s="828"/>
      <c r="D24" s="829"/>
      <c r="E24" s="829"/>
      <c r="F24" s="829"/>
      <c r="G24" s="829"/>
      <c r="H24" s="829"/>
      <c r="I24" s="829"/>
      <c r="J24" s="829"/>
      <c r="K24" s="829"/>
      <c r="L24" s="829"/>
      <c r="M24" s="829"/>
      <c r="N24" s="829"/>
      <c r="O24" s="829"/>
      <c r="P24" s="829"/>
      <c r="Q24" s="829"/>
      <c r="R24" s="829"/>
      <c r="S24" s="829"/>
      <c r="T24" s="829"/>
      <c r="U24" s="829"/>
      <c r="V24" s="829"/>
      <c r="W24" s="829"/>
      <c r="X24" s="830"/>
    </row>
    <row r="25" spans="2:24" ht="18" customHeight="1" x14ac:dyDescent="0.3">
      <c r="C25" s="831"/>
      <c r="D25" s="832"/>
      <c r="E25" s="832"/>
      <c r="F25" s="832"/>
      <c r="G25" s="832"/>
      <c r="H25" s="832"/>
      <c r="I25" s="832"/>
      <c r="J25" s="832"/>
      <c r="K25" s="832"/>
      <c r="L25" s="832"/>
      <c r="M25" s="832"/>
      <c r="N25" s="832"/>
      <c r="O25" s="832"/>
      <c r="P25" s="832"/>
      <c r="Q25" s="832"/>
      <c r="R25" s="832"/>
      <c r="S25" s="832"/>
      <c r="T25" s="832"/>
      <c r="U25" s="832"/>
      <c r="V25" s="832"/>
      <c r="W25" s="832"/>
      <c r="X25" s="833"/>
    </row>
    <row r="26" spans="2:24" ht="18" customHeight="1" x14ac:dyDescent="0.3">
      <c r="C26" s="831"/>
      <c r="D26" s="832"/>
      <c r="E26" s="832"/>
      <c r="F26" s="832"/>
      <c r="G26" s="832"/>
      <c r="H26" s="832"/>
      <c r="I26" s="832"/>
      <c r="J26" s="832"/>
      <c r="K26" s="832"/>
      <c r="L26" s="832"/>
      <c r="M26" s="832"/>
      <c r="N26" s="832"/>
      <c r="O26" s="832"/>
      <c r="P26" s="832"/>
      <c r="Q26" s="832"/>
      <c r="R26" s="832"/>
      <c r="S26" s="832"/>
      <c r="T26" s="832"/>
      <c r="U26" s="832"/>
      <c r="V26" s="832"/>
      <c r="W26" s="832"/>
      <c r="X26" s="833"/>
    </row>
    <row r="27" spans="2:24" ht="18" customHeight="1" x14ac:dyDescent="0.3">
      <c r="C27" s="831"/>
      <c r="D27" s="832"/>
      <c r="E27" s="832"/>
      <c r="F27" s="832"/>
      <c r="G27" s="832"/>
      <c r="H27" s="832"/>
      <c r="I27" s="832"/>
      <c r="J27" s="832"/>
      <c r="K27" s="832"/>
      <c r="L27" s="832"/>
      <c r="M27" s="832"/>
      <c r="N27" s="832"/>
      <c r="O27" s="832"/>
      <c r="P27" s="832"/>
      <c r="Q27" s="832"/>
      <c r="R27" s="832"/>
      <c r="S27" s="832"/>
      <c r="T27" s="832"/>
      <c r="U27" s="832"/>
      <c r="V27" s="832"/>
      <c r="W27" s="832"/>
      <c r="X27" s="833"/>
    </row>
    <row r="28" spans="2:24" ht="18" customHeight="1" x14ac:dyDescent="0.3">
      <c r="C28" s="834"/>
      <c r="D28" s="835"/>
      <c r="E28" s="835"/>
      <c r="F28" s="835"/>
      <c r="G28" s="835"/>
      <c r="H28" s="835"/>
      <c r="I28" s="835"/>
      <c r="J28" s="835"/>
      <c r="K28" s="835"/>
      <c r="L28" s="835"/>
      <c r="M28" s="835"/>
      <c r="N28" s="835"/>
      <c r="O28" s="835"/>
      <c r="P28" s="835"/>
      <c r="Q28" s="835"/>
      <c r="R28" s="835"/>
      <c r="S28" s="835"/>
      <c r="T28" s="835"/>
      <c r="U28" s="835"/>
      <c r="V28" s="835"/>
      <c r="W28" s="835"/>
      <c r="X28" s="836"/>
    </row>
  </sheetData>
  <sheetProtection algorithmName="SHA-512" hashValue="aH6i+YE+nocoSgw3v2H6d/KVz0UazoHWwRCoS+8pOgh9+pj463MtKWv80Q70qo5DBtnFNvtYAu/bELDb3AcUhw==" saltValue="j8DGy+pLze/8/3Cc3NAO6A==" spinCount="100000" sheet="1" objects="1" scenarios="1" sort="0" autoFilter="0" pivotTables="0"/>
  <mergeCells count="12">
    <mergeCell ref="H23:X23"/>
    <mergeCell ref="C24:X28"/>
    <mergeCell ref="C3:C4"/>
    <mergeCell ref="D3:F3"/>
    <mergeCell ref="G3:I3"/>
    <mergeCell ref="J3:L3"/>
    <mergeCell ref="M3:O3"/>
    <mergeCell ref="P3:R3"/>
    <mergeCell ref="S3:U3"/>
    <mergeCell ref="V3:X3"/>
    <mergeCell ref="P8:X8"/>
    <mergeCell ref="G18:O18"/>
  </mergeCells>
  <conditionalFormatting sqref="D5:G17 J5:J17 M5:M17 D18:F19">
    <cfRule type="cellIs" dxfId="31" priority="4" operator="equal">
      <formula>0</formula>
    </cfRule>
  </conditionalFormatting>
  <conditionalFormatting sqref="D20:G21 P9:P21 S9:S21 V9:V21">
    <cfRule type="cellIs" dxfId="30" priority="3" operator="equal">
      <formula>0</formula>
    </cfRule>
  </conditionalFormatting>
  <conditionalFormatting sqref="F5:F19">
    <cfRule type="expression" dxfId="29" priority="8">
      <formula>F5&gt;#REF!</formula>
    </cfRule>
  </conditionalFormatting>
  <conditionalFormatting sqref="F20">
    <cfRule type="expression" dxfId="28" priority="1">
      <formula>F20&gt;#REF!</formula>
    </cfRule>
  </conditionalFormatting>
  <conditionalFormatting sqref="G19 J19:J21 M19:M21">
    <cfRule type="cellIs" dxfId="27" priority="2" operator="equal">
      <formula>0</formula>
    </cfRule>
  </conditionalFormatting>
  <conditionalFormatting sqref="H22">
    <cfRule type="containsText" dxfId="26" priority="278" operator="containsText" text="¡VERIFICAR!">
      <formula>NOT(ISERROR(SEARCH("¡VERIFICAR!",H22)))</formula>
    </cfRule>
  </conditionalFormatting>
  <conditionalFormatting sqref="P5:P7 S5:S7 V5:V7">
    <cfRule type="cellIs" dxfId="25" priority="6" operator="equal">
      <formula>0</formula>
    </cfRule>
  </conditionalFormatting>
  <dataValidations count="1">
    <dataValidation type="whole" operator="greaterThanOrEqual" allowBlank="1" showInputMessage="1" showErrorMessage="1" sqref="H19:O21 P5:X21 H5:O17 D5:G21" xr:uid="{00000000-0002-0000-0F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3" orientation="landscape" r:id="rId1"/>
  <headerFooter scaleWithDoc="0">
    <oddHeader>&amp;C&amp;G</oddHeader>
    <oddFooter>&amp;R&amp;"Gentium Basic,Normal"&amp;A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2">
    <tabColor theme="7" tint="0.79998168889431442"/>
    <pageSetUpPr fitToPage="1"/>
  </sheetPr>
  <dimension ref="B1:I21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6640625" style="49" customWidth="1"/>
    <col min="2" max="2" width="4.44140625" style="94" hidden="1" customWidth="1"/>
    <col min="3" max="3" width="68.109375" style="49" customWidth="1"/>
    <col min="4" max="4" width="5.88671875" style="29" customWidth="1"/>
    <col min="5" max="5" width="6.77734375" style="49" customWidth="1"/>
    <col min="6" max="8" width="12.5546875" style="49" customWidth="1"/>
    <col min="9" max="9" width="37.6640625" style="49" customWidth="1"/>
    <col min="10" max="16384" width="11.44140625" style="49"/>
  </cols>
  <sheetData>
    <row r="1" spans="2:9" ht="18.600000000000001" x14ac:dyDescent="0.3">
      <c r="B1" s="6">
        <v>1</v>
      </c>
      <c r="C1" s="48" t="s">
        <v>345</v>
      </c>
      <c r="D1" s="234"/>
      <c r="E1" s="50"/>
      <c r="F1" s="50"/>
      <c r="G1" s="50"/>
      <c r="H1" s="50"/>
      <c r="I1" s="50"/>
    </row>
    <row r="2" spans="2:9" ht="18.600000000000001" x14ac:dyDescent="0.3">
      <c r="B2" s="6">
        <v>2</v>
      </c>
      <c r="C2" s="48" t="s">
        <v>3180</v>
      </c>
      <c r="D2" s="48"/>
      <c r="E2" s="48"/>
      <c r="F2" s="48"/>
      <c r="G2" s="48"/>
      <c r="H2" s="48"/>
    </row>
    <row r="3" spans="2:9" ht="19.2" thickBot="1" x14ac:dyDescent="0.35">
      <c r="B3" s="6">
        <v>3</v>
      </c>
      <c r="C3" s="583" t="s">
        <v>3132</v>
      </c>
      <c r="D3" s="48"/>
      <c r="E3" s="48"/>
      <c r="F3" s="48"/>
      <c r="G3" s="48"/>
      <c r="H3" s="48"/>
    </row>
    <row r="4" spans="2:9" ht="26.25" customHeight="1" thickTop="1" thickBot="1" x14ac:dyDescent="0.35">
      <c r="B4" s="6">
        <v>4</v>
      </c>
      <c r="C4" s="235" t="s">
        <v>174</v>
      </c>
      <c r="D4" s="235"/>
      <c r="E4" s="236"/>
      <c r="F4" s="131" t="s">
        <v>0</v>
      </c>
      <c r="G4" s="175" t="s">
        <v>172</v>
      </c>
      <c r="H4" s="176" t="s">
        <v>173</v>
      </c>
    </row>
    <row r="5" spans="2:9" ht="34.5" customHeight="1" thickTop="1" thickBot="1" x14ac:dyDescent="0.35">
      <c r="B5" s="6">
        <v>5</v>
      </c>
      <c r="C5" s="237" t="s">
        <v>285</v>
      </c>
      <c r="D5" s="237"/>
      <c r="E5" s="238"/>
      <c r="F5" s="239">
        <f t="shared" ref="F5:F10" si="0">+G5+H5</f>
        <v>0</v>
      </c>
      <c r="G5" s="240">
        <f>SUM(G6:G10)</f>
        <v>0</v>
      </c>
      <c r="H5" s="241">
        <f>SUM(H6:H10)</f>
        <v>0</v>
      </c>
    </row>
    <row r="6" spans="2:9" ht="34.5" customHeight="1" x14ac:dyDescent="0.3">
      <c r="B6" s="6">
        <v>6</v>
      </c>
      <c r="C6" s="242" t="s">
        <v>3096</v>
      </c>
      <c r="D6" s="243" t="s">
        <v>1162</v>
      </c>
      <c r="E6" s="244" t="str">
        <f>IF(AND(F6=0,'CUADRO 12'!F6&gt;0),"**","")</f>
        <v/>
      </c>
      <c r="F6" s="140">
        <f t="shared" si="0"/>
        <v>0</v>
      </c>
      <c r="G6" s="487"/>
      <c r="H6" s="488"/>
    </row>
    <row r="7" spans="2:9" ht="34.5" customHeight="1" x14ac:dyDescent="0.3">
      <c r="B7" s="6">
        <v>7</v>
      </c>
      <c r="C7" s="245" t="s">
        <v>3097</v>
      </c>
      <c r="D7" s="246" t="s">
        <v>1162</v>
      </c>
      <c r="E7" s="247" t="str">
        <f>IF(AND(F7=0,'CUADRO 12'!F12&gt;0),"**","")</f>
        <v/>
      </c>
      <c r="F7" s="248">
        <f t="shared" si="0"/>
        <v>0</v>
      </c>
      <c r="G7" s="468"/>
      <c r="H7" s="489"/>
    </row>
    <row r="8" spans="2:9" ht="34.5" customHeight="1" x14ac:dyDescent="0.3">
      <c r="B8" s="6">
        <v>8</v>
      </c>
      <c r="C8" s="245" t="s">
        <v>417</v>
      </c>
      <c r="D8" s="249"/>
      <c r="E8" s="247" t="str">
        <f>IF(AND(F8=0,'CUADRO 12'!F17&gt;0),"**","")</f>
        <v/>
      </c>
      <c r="F8" s="248">
        <f t="shared" si="0"/>
        <v>0</v>
      </c>
      <c r="G8" s="468"/>
      <c r="H8" s="489"/>
    </row>
    <row r="9" spans="2:9" ht="34.5" customHeight="1" x14ac:dyDescent="0.3">
      <c r="B9" s="6">
        <v>9</v>
      </c>
      <c r="C9" s="245" t="s">
        <v>3098</v>
      </c>
      <c r="D9" s="249"/>
      <c r="E9" s="247" t="str">
        <f>IF(AND(F9=0,'CUADRO 12'!F40&gt;0),"**","")</f>
        <v/>
      </c>
      <c r="F9" s="248">
        <f t="shared" si="0"/>
        <v>0</v>
      </c>
      <c r="G9" s="468"/>
      <c r="H9" s="489"/>
      <c r="I9" s="846" t="str">
        <f>IF(AND(OR(F9=0),AND(('CUADRO 8'!G7+'CUADRO 8'!M7)&gt;0)),"¿Quién atiende los estudiantes que reciben Servicio de Apoyo Educativo?",(IF(AND(OR(F9&gt;0),AND(('CUADRO 8'!G7+'CUADRO 8'!M7)=0)),"¡No reportó datos en el Cuadro 8!","")))</f>
        <v/>
      </c>
    </row>
    <row r="10" spans="2:9" ht="34.5" customHeight="1" thickBot="1" x14ac:dyDescent="0.35">
      <c r="B10" s="6">
        <v>10</v>
      </c>
      <c r="C10" s="250" t="s">
        <v>3099</v>
      </c>
      <c r="D10" s="251" t="s">
        <v>1162</v>
      </c>
      <c r="E10" s="252" t="str">
        <f>IF(AND(F10=0,'CUADRO 12'!F51&gt;0),"**","")</f>
        <v/>
      </c>
      <c r="F10" s="253">
        <f t="shared" si="0"/>
        <v>0</v>
      </c>
      <c r="G10" s="494"/>
      <c r="H10" s="495"/>
      <c r="I10" s="846"/>
    </row>
    <row r="11" spans="2:9" ht="20.399999999999999" customHeight="1" thickTop="1" x14ac:dyDescent="0.3">
      <c r="B11" s="6">
        <v>11</v>
      </c>
      <c r="C11" s="844" t="s">
        <v>3259</v>
      </c>
      <c r="D11" s="844"/>
      <c r="E11" s="844"/>
      <c r="F11" s="844"/>
      <c r="G11" s="844"/>
      <c r="H11" s="844"/>
    </row>
    <row r="12" spans="2:9" ht="20.399999999999999" customHeight="1" x14ac:dyDescent="0.3">
      <c r="B12" s="6">
        <v>12</v>
      </c>
      <c r="C12" s="845"/>
      <c r="D12" s="845"/>
      <c r="E12" s="845"/>
      <c r="F12" s="845"/>
      <c r="G12" s="845"/>
      <c r="H12" s="845"/>
    </row>
    <row r="13" spans="2:9" ht="20.399999999999999" customHeight="1" x14ac:dyDescent="0.3">
      <c r="B13" s="6">
        <v>13</v>
      </c>
      <c r="C13" s="845"/>
      <c r="D13" s="845"/>
      <c r="E13" s="845"/>
      <c r="F13" s="845"/>
      <c r="G13" s="845"/>
      <c r="H13" s="845"/>
    </row>
    <row r="14" spans="2:9" ht="20.399999999999999" customHeight="1" x14ac:dyDescent="0.3">
      <c r="B14" s="6">
        <v>14</v>
      </c>
      <c r="C14" s="845"/>
      <c r="D14" s="845"/>
      <c r="E14" s="845"/>
      <c r="F14" s="845"/>
      <c r="G14" s="845"/>
      <c r="H14" s="845"/>
    </row>
    <row r="15" spans="2:9" ht="22.95" customHeight="1" x14ac:dyDescent="0.3">
      <c r="B15" s="6">
        <v>15</v>
      </c>
      <c r="C15" s="584" t="str">
        <f>IF(OR(E6="**",E7="**",E8="**",E9="**",E10="**"),"** En el Cuadro 12 se indicaron datos, debe completar este Cuadro.","")</f>
        <v/>
      </c>
      <c r="D15" s="26"/>
      <c r="E15" s="255"/>
      <c r="F15" s="256"/>
      <c r="G15" s="199"/>
      <c r="H15" s="199"/>
    </row>
    <row r="16" spans="2:9" ht="21" customHeight="1" x14ac:dyDescent="0.35">
      <c r="B16" s="6">
        <v>16</v>
      </c>
      <c r="C16" s="92" t="s">
        <v>255</v>
      </c>
      <c r="D16" s="257"/>
      <c r="E16" s="92"/>
      <c r="G16" s="843"/>
      <c r="H16" s="843"/>
    </row>
    <row r="17" spans="2:8" ht="18.600000000000001" customHeight="1" x14ac:dyDescent="0.3">
      <c r="B17" s="6">
        <v>17</v>
      </c>
      <c r="C17" s="713"/>
      <c r="D17" s="735"/>
      <c r="E17" s="735"/>
      <c r="F17" s="735"/>
      <c r="G17" s="735"/>
      <c r="H17" s="736"/>
    </row>
    <row r="18" spans="2:8" ht="18.600000000000001" customHeight="1" x14ac:dyDescent="0.3">
      <c r="C18" s="737"/>
      <c r="D18" s="738"/>
      <c r="E18" s="738"/>
      <c r="F18" s="738"/>
      <c r="G18" s="738"/>
      <c r="H18" s="739"/>
    </row>
    <row r="19" spans="2:8" ht="18.600000000000001" customHeight="1" x14ac:dyDescent="0.3">
      <c r="C19" s="737"/>
      <c r="D19" s="738"/>
      <c r="E19" s="738"/>
      <c r="F19" s="738"/>
      <c r="G19" s="738"/>
      <c r="H19" s="739"/>
    </row>
    <row r="20" spans="2:8" ht="18.600000000000001" customHeight="1" x14ac:dyDescent="0.3">
      <c r="C20" s="737"/>
      <c r="D20" s="738"/>
      <c r="E20" s="738"/>
      <c r="F20" s="738"/>
      <c r="G20" s="738"/>
      <c r="H20" s="739"/>
    </row>
    <row r="21" spans="2:8" ht="18.600000000000001" customHeight="1" x14ac:dyDescent="0.3">
      <c r="C21" s="740"/>
      <c r="D21" s="741"/>
      <c r="E21" s="741"/>
      <c r="F21" s="741"/>
      <c r="G21" s="741"/>
      <c r="H21" s="742"/>
    </row>
  </sheetData>
  <sheetProtection algorithmName="SHA-512" hashValue="mIZ/XOEzCQ8kj8j9+cgyd+6A2gfERlQH3cbPhzUrwrTVmZluKYcnTHgcjLpNXiBqKTiwzK00cPVG6oUb/LdeiA==" saltValue="u1wnXzjcLAwRDWgwJFn7WQ==" spinCount="100000" sheet="1" objects="1" scenarios="1" sort="0" autoFilter="0" pivotTables="0"/>
  <mergeCells count="4">
    <mergeCell ref="C17:H21"/>
    <mergeCell ref="G16:H16"/>
    <mergeCell ref="C11:H14"/>
    <mergeCell ref="I9:I10"/>
  </mergeCells>
  <conditionalFormatting sqref="F5:F10">
    <cfRule type="cellIs" dxfId="24" priority="4" operator="equal">
      <formula>0</formula>
    </cfRule>
  </conditionalFormatting>
  <conditionalFormatting sqref="F5:H5">
    <cfRule type="cellIs" dxfId="23" priority="3" operator="equal">
      <formula>0</formula>
    </cfRule>
  </conditionalFormatting>
  <dataValidations count="1">
    <dataValidation type="whole" operator="greaterThanOrEqual" allowBlank="1" showInputMessage="1" showErrorMessage="1" sqref="F5:H10" xr:uid="{00000000-0002-0000-10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85" orientation="landscape" r:id="rId1"/>
  <headerFooter scaleWithDoc="0">
    <oddHeader>&amp;C&amp;G</oddHeader>
    <oddFooter>&amp;R&amp;"Gentium Basic,Normal"&amp;A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3">
    <tabColor theme="7" tint="0.79998168889431442"/>
    <pageSetUpPr fitToPage="1"/>
  </sheetPr>
  <dimension ref="B1:K71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109375" style="97" customWidth="1"/>
    <col min="2" max="2" width="7.109375" style="94" hidden="1" customWidth="1"/>
    <col min="3" max="3" width="59" style="97" customWidth="1"/>
    <col min="4" max="4" width="6.44140625" style="97" customWidth="1"/>
    <col min="5" max="5" width="6.44140625" style="199" customWidth="1"/>
    <col min="6" max="8" width="13.88671875" style="97" customWidth="1"/>
    <col min="9" max="9" width="3.77734375" style="97" customWidth="1"/>
    <col min="10" max="11" width="17.88671875" style="97" customWidth="1"/>
    <col min="12" max="16384" width="11.44140625" style="97"/>
  </cols>
  <sheetData>
    <row r="1" spans="2:11" ht="18.600000000000001" x14ac:dyDescent="0.4">
      <c r="B1" s="6">
        <v>1</v>
      </c>
      <c r="C1" s="201" t="s">
        <v>346</v>
      </c>
      <c r="D1" s="201"/>
      <c r="F1" s="202"/>
      <c r="G1" s="202"/>
      <c r="H1" s="202"/>
    </row>
    <row r="2" spans="2:11" ht="18.600000000000001" x14ac:dyDescent="0.4">
      <c r="B2" s="6">
        <v>2</v>
      </c>
      <c r="C2" s="96" t="s">
        <v>3181</v>
      </c>
      <c r="D2" s="96"/>
      <c r="E2" s="203"/>
      <c r="F2" s="202"/>
      <c r="G2" s="202"/>
      <c r="H2" s="202"/>
    </row>
    <row r="3" spans="2:11" s="49" customFormat="1" ht="19.2" thickBot="1" x14ac:dyDescent="0.35">
      <c r="B3" s="6">
        <v>3</v>
      </c>
      <c r="C3" s="583" t="s">
        <v>3133</v>
      </c>
      <c r="D3" s="592"/>
      <c r="E3" s="204"/>
      <c r="F3" s="48"/>
      <c r="G3" s="48"/>
      <c r="H3" s="48"/>
    </row>
    <row r="4" spans="2:11" ht="30" customHeight="1" thickTop="1" thickBot="1" x14ac:dyDescent="0.35">
      <c r="B4" s="6">
        <v>4</v>
      </c>
      <c r="C4" s="585" t="s">
        <v>174</v>
      </c>
      <c r="D4" s="585"/>
      <c r="E4" s="206"/>
      <c r="F4" s="207" t="s">
        <v>0</v>
      </c>
      <c r="G4" s="208" t="s">
        <v>172</v>
      </c>
      <c r="H4" s="205" t="s">
        <v>173</v>
      </c>
    </row>
    <row r="5" spans="2:11" ht="19.5" customHeight="1" thickTop="1" thickBot="1" x14ac:dyDescent="0.35">
      <c r="B5" s="6">
        <v>5</v>
      </c>
      <c r="C5" s="209" t="s">
        <v>0</v>
      </c>
      <c r="D5" s="177"/>
      <c r="E5" s="210" t="str">
        <f>IF(AND(F5&gt;0,'CUADRO 11'!F5=0),"|**|","")</f>
        <v/>
      </c>
      <c r="F5" s="178">
        <f t="shared" ref="F5:F36" si="0">+G5+H5</f>
        <v>0</v>
      </c>
      <c r="G5" s="179">
        <f>+G6+G12+G17+G40+G51</f>
        <v>0</v>
      </c>
      <c r="H5" s="211">
        <f>+H6+H12+H17+H40+H51</f>
        <v>0</v>
      </c>
      <c r="J5" s="464" t="str">
        <f>IF(E5="|**|","|**| = El Cuadro 11 no tiene información.","")</f>
        <v/>
      </c>
      <c r="K5" s="74"/>
    </row>
    <row r="6" spans="2:11" ht="19.5" customHeight="1" x14ac:dyDescent="0.3">
      <c r="B6" s="6">
        <v>6</v>
      </c>
      <c r="C6" s="212" t="s">
        <v>1170</v>
      </c>
      <c r="D6" s="594" t="s">
        <v>3137</v>
      </c>
      <c r="E6" s="213" t="str">
        <f>IF(OR('CUADRO 11'!F6&gt;F6,'CUADRO 11'!G6&gt;G6,'CUADRO 11'!H6&gt;H6),"*","")</f>
        <v/>
      </c>
      <c r="F6" s="214">
        <f t="shared" si="0"/>
        <v>0</v>
      </c>
      <c r="G6" s="215">
        <f>SUM(G7:G11)</f>
        <v>0</v>
      </c>
      <c r="H6" s="216">
        <f>SUM(H7:H11)</f>
        <v>0</v>
      </c>
    </row>
    <row r="7" spans="2:11" ht="19.5" customHeight="1" x14ac:dyDescent="0.3">
      <c r="B7" s="6">
        <v>7</v>
      </c>
      <c r="C7" s="191" t="s">
        <v>175</v>
      </c>
      <c r="D7" s="189"/>
      <c r="E7" s="217"/>
      <c r="F7" s="75">
        <f t="shared" si="0"/>
        <v>0</v>
      </c>
      <c r="G7" s="517"/>
      <c r="H7" s="448"/>
      <c r="J7" s="848" t="s">
        <v>3134</v>
      </c>
      <c r="K7" s="848"/>
    </row>
    <row r="8" spans="2:11" ht="19.5" customHeight="1" x14ac:dyDescent="0.3">
      <c r="B8" s="6">
        <v>8</v>
      </c>
      <c r="C8" s="191" t="s">
        <v>420</v>
      </c>
      <c r="D8" s="189"/>
      <c r="E8" s="217"/>
      <c r="F8" s="75">
        <f t="shared" si="0"/>
        <v>0</v>
      </c>
      <c r="G8" s="517"/>
      <c r="H8" s="448"/>
      <c r="J8" s="848"/>
      <c r="K8" s="848"/>
    </row>
    <row r="9" spans="2:11" ht="19.5" customHeight="1" x14ac:dyDescent="0.3">
      <c r="B9" s="6">
        <v>9</v>
      </c>
      <c r="C9" s="191" t="s">
        <v>176</v>
      </c>
      <c r="D9" s="189"/>
      <c r="E9" s="217"/>
      <c r="F9" s="75">
        <f t="shared" si="0"/>
        <v>0</v>
      </c>
      <c r="G9" s="517"/>
      <c r="H9" s="448"/>
      <c r="J9" s="848"/>
      <c r="K9" s="848"/>
    </row>
    <row r="10" spans="2:11" ht="19.5" customHeight="1" x14ac:dyDescent="0.3">
      <c r="B10" s="6">
        <v>10</v>
      </c>
      <c r="C10" s="666" t="s">
        <v>274</v>
      </c>
      <c r="D10" s="218"/>
      <c r="E10" s="219"/>
      <c r="F10" s="220">
        <f t="shared" si="0"/>
        <v>0</v>
      </c>
      <c r="G10" s="518"/>
      <c r="H10" s="519"/>
      <c r="J10" s="783" t="str">
        <f>IF(OR(E6="*",E12="*",E17="*",E40="*",E51="*"),"* = Los datos del Cuadro 11 son mayores a los reportados en este Cuadro. Recuerde, los datos de este Cuadro pueden ser mayores, en caso de que una persona desempeñe más de un cargo, sino, deben ser iguales a los indicados en el Cuadro 11.","")</f>
        <v/>
      </c>
      <c r="K10" s="783"/>
    </row>
    <row r="11" spans="2:11" ht="19.5" customHeight="1" x14ac:dyDescent="0.3">
      <c r="B11" s="6">
        <v>11</v>
      </c>
      <c r="C11" s="666" t="s">
        <v>422</v>
      </c>
      <c r="D11" s="218"/>
      <c r="E11" s="219"/>
      <c r="F11" s="220">
        <f t="shared" si="0"/>
        <v>0</v>
      </c>
      <c r="G11" s="518"/>
      <c r="H11" s="519"/>
      <c r="J11" s="783"/>
      <c r="K11" s="783"/>
    </row>
    <row r="12" spans="2:11" ht="19.5" customHeight="1" x14ac:dyDescent="0.3">
      <c r="B12" s="6">
        <v>12</v>
      </c>
      <c r="C12" s="595" t="s">
        <v>1171</v>
      </c>
      <c r="D12" s="596" t="s">
        <v>3137</v>
      </c>
      <c r="E12" s="223" t="str">
        <f>IF(OR('CUADRO 11'!F7&gt;F12,'CUADRO 11'!G7&gt;G12,'CUADRO 11'!H7&gt;H12),"*","")</f>
        <v/>
      </c>
      <c r="F12" s="597">
        <f t="shared" si="0"/>
        <v>0</v>
      </c>
      <c r="G12" s="598">
        <f>SUM(G13:G16)</f>
        <v>0</v>
      </c>
      <c r="H12" s="599">
        <f>SUM(H13:H16)</f>
        <v>0</v>
      </c>
      <c r="J12" s="783"/>
      <c r="K12" s="783"/>
    </row>
    <row r="13" spans="2:11" ht="19.5" customHeight="1" x14ac:dyDescent="0.3">
      <c r="B13" s="6">
        <v>13</v>
      </c>
      <c r="C13" s="191" t="s">
        <v>275</v>
      </c>
      <c r="D13" s="189"/>
      <c r="E13" s="217"/>
      <c r="F13" s="75">
        <f t="shared" si="0"/>
        <v>0</v>
      </c>
      <c r="G13" s="517"/>
      <c r="H13" s="448"/>
      <c r="J13" s="783"/>
      <c r="K13" s="783"/>
    </row>
    <row r="14" spans="2:11" ht="19.5" customHeight="1" x14ac:dyDescent="0.3">
      <c r="B14" s="6">
        <v>14</v>
      </c>
      <c r="C14" s="191" t="s">
        <v>276</v>
      </c>
      <c r="D14" s="189"/>
      <c r="E14" s="217"/>
      <c r="F14" s="75">
        <f t="shared" si="0"/>
        <v>0</v>
      </c>
      <c r="G14" s="517"/>
      <c r="H14" s="448"/>
      <c r="J14" s="783"/>
      <c r="K14" s="783"/>
    </row>
    <row r="15" spans="2:11" ht="19.5" customHeight="1" x14ac:dyDescent="0.3">
      <c r="B15" s="6">
        <v>15</v>
      </c>
      <c r="C15" s="666" t="s">
        <v>277</v>
      </c>
      <c r="D15" s="218"/>
      <c r="E15" s="219"/>
      <c r="F15" s="220">
        <f t="shared" si="0"/>
        <v>0</v>
      </c>
      <c r="G15" s="518"/>
      <c r="H15" s="519"/>
      <c r="J15" s="783"/>
      <c r="K15" s="783"/>
    </row>
    <row r="16" spans="2:11" ht="19.5" customHeight="1" x14ac:dyDescent="0.3">
      <c r="B16" s="6">
        <v>16</v>
      </c>
      <c r="C16" s="667" t="s">
        <v>423</v>
      </c>
      <c r="D16" s="221"/>
      <c r="E16" s="224"/>
      <c r="F16" s="222">
        <f t="shared" si="0"/>
        <v>0</v>
      </c>
      <c r="G16" s="520"/>
      <c r="H16" s="521"/>
      <c r="J16" s="783"/>
      <c r="K16" s="783"/>
    </row>
    <row r="17" spans="2:11" ht="19.5" customHeight="1" x14ac:dyDescent="0.3">
      <c r="B17" s="6">
        <v>17</v>
      </c>
      <c r="C17" s="195" t="s">
        <v>178</v>
      </c>
      <c r="D17" s="195"/>
      <c r="E17" s="223" t="str">
        <f>IF(OR('CUADRO 11'!F8&gt;F17,'CUADRO 11'!G8&gt;G17,'CUADRO 11'!H8&gt;H17),"*","")</f>
        <v/>
      </c>
      <c r="F17" s="68">
        <f t="shared" si="0"/>
        <v>0</v>
      </c>
      <c r="G17" s="185">
        <f>SUM(G18:G39)</f>
        <v>0</v>
      </c>
      <c r="H17" s="71">
        <f>SUM(H18:H39)</f>
        <v>0</v>
      </c>
      <c r="J17" s="783" t="str">
        <f>IF(E65="***","*** = Indique los docentes que atienden los Proyectos de Educación Abierta.",IF(E65="/***/","/***/ = Indique la matrícula en el Cuadro 1",""))</f>
        <v/>
      </c>
      <c r="K17" s="783"/>
    </row>
    <row r="18" spans="2:11" ht="19.5" customHeight="1" x14ac:dyDescent="0.3">
      <c r="B18" s="6">
        <v>18</v>
      </c>
      <c r="C18" s="191" t="s">
        <v>259</v>
      </c>
      <c r="D18" s="189"/>
      <c r="E18" s="217"/>
      <c r="F18" s="75">
        <f t="shared" si="0"/>
        <v>0</v>
      </c>
      <c r="G18" s="517"/>
      <c r="H18" s="448"/>
      <c r="J18" s="783"/>
      <c r="K18" s="783"/>
    </row>
    <row r="19" spans="2:11" ht="19.5" customHeight="1" x14ac:dyDescent="0.3">
      <c r="B19" s="6">
        <v>19</v>
      </c>
      <c r="C19" s="191" t="s">
        <v>260</v>
      </c>
      <c r="D19" s="189"/>
      <c r="E19" s="217"/>
      <c r="F19" s="75">
        <f t="shared" si="0"/>
        <v>0</v>
      </c>
      <c r="G19" s="517"/>
      <c r="H19" s="448"/>
      <c r="J19" s="783"/>
      <c r="K19" s="783"/>
    </row>
    <row r="20" spans="2:11" ht="19.5" customHeight="1" x14ac:dyDescent="0.3">
      <c r="B20" s="6">
        <v>20</v>
      </c>
      <c r="C20" s="191" t="s">
        <v>262</v>
      </c>
      <c r="D20" s="189"/>
      <c r="E20" s="217"/>
      <c r="F20" s="75">
        <f t="shared" si="0"/>
        <v>0</v>
      </c>
      <c r="G20" s="517"/>
      <c r="H20" s="448"/>
    </row>
    <row r="21" spans="2:11" ht="19.5" customHeight="1" x14ac:dyDescent="0.3">
      <c r="B21" s="6">
        <v>21</v>
      </c>
      <c r="C21" s="191" t="s">
        <v>261</v>
      </c>
      <c r="D21" s="189"/>
      <c r="E21" s="217"/>
      <c r="F21" s="75">
        <f t="shared" si="0"/>
        <v>0</v>
      </c>
      <c r="G21" s="517"/>
      <c r="H21" s="448"/>
    </row>
    <row r="22" spans="2:11" ht="19.5" customHeight="1" x14ac:dyDescent="0.3">
      <c r="B22" s="6">
        <v>22</v>
      </c>
      <c r="C22" s="191" t="s">
        <v>409</v>
      </c>
      <c r="D22" s="189"/>
      <c r="E22" s="217"/>
      <c r="F22" s="75">
        <f t="shared" si="0"/>
        <v>0</v>
      </c>
      <c r="G22" s="517"/>
      <c r="H22" s="448"/>
    </row>
    <row r="23" spans="2:11" ht="19.5" customHeight="1" x14ac:dyDescent="0.3">
      <c r="B23" s="6">
        <v>23</v>
      </c>
      <c r="C23" s="191" t="s">
        <v>410</v>
      </c>
      <c r="D23" s="189"/>
      <c r="E23" s="217"/>
      <c r="F23" s="75">
        <f t="shared" si="0"/>
        <v>0</v>
      </c>
      <c r="G23" s="517"/>
      <c r="H23" s="448"/>
      <c r="K23" s="74"/>
    </row>
    <row r="24" spans="2:11" ht="19.5" customHeight="1" x14ac:dyDescent="0.3">
      <c r="B24" s="6">
        <v>24</v>
      </c>
      <c r="C24" s="191" t="s">
        <v>411</v>
      </c>
      <c r="D24" s="189"/>
      <c r="E24" s="217"/>
      <c r="F24" s="75">
        <f t="shared" si="0"/>
        <v>0</v>
      </c>
      <c r="G24" s="517"/>
      <c r="H24" s="448"/>
    </row>
    <row r="25" spans="2:11" ht="19.5" customHeight="1" x14ac:dyDescent="0.3">
      <c r="B25" s="6">
        <v>25</v>
      </c>
      <c r="C25" s="191" t="s">
        <v>179</v>
      </c>
      <c r="D25" s="189"/>
      <c r="E25" s="217"/>
      <c r="F25" s="75">
        <f t="shared" si="0"/>
        <v>0</v>
      </c>
      <c r="G25" s="517"/>
      <c r="H25" s="448"/>
    </row>
    <row r="26" spans="2:11" ht="19.5" customHeight="1" x14ac:dyDescent="0.3">
      <c r="B26" s="6">
        <v>26</v>
      </c>
      <c r="C26" s="191" t="s">
        <v>16</v>
      </c>
      <c r="D26" s="189"/>
      <c r="E26" s="217"/>
      <c r="F26" s="75">
        <f t="shared" si="0"/>
        <v>0</v>
      </c>
      <c r="G26" s="517"/>
      <c r="H26" s="448"/>
    </row>
    <row r="27" spans="2:11" ht="19.5" customHeight="1" x14ac:dyDescent="0.3">
      <c r="B27" s="6">
        <v>27</v>
      </c>
      <c r="C27" s="191" t="s">
        <v>1346</v>
      </c>
      <c r="D27" s="189"/>
      <c r="E27" s="217"/>
      <c r="F27" s="75">
        <f t="shared" si="0"/>
        <v>0</v>
      </c>
      <c r="G27" s="517"/>
      <c r="H27" s="448"/>
    </row>
    <row r="28" spans="2:11" ht="19.5" customHeight="1" x14ac:dyDescent="0.3">
      <c r="B28" s="6">
        <v>28</v>
      </c>
      <c r="C28" s="191" t="s">
        <v>1347</v>
      </c>
      <c r="D28" s="189"/>
      <c r="E28" s="217"/>
      <c r="F28" s="75">
        <f t="shared" si="0"/>
        <v>0</v>
      </c>
      <c r="G28" s="517"/>
      <c r="H28" s="448"/>
    </row>
    <row r="29" spans="2:11" ht="19.5" customHeight="1" x14ac:dyDescent="0.3">
      <c r="B29" s="6">
        <v>29</v>
      </c>
      <c r="C29" s="191" t="s">
        <v>1348</v>
      </c>
      <c r="D29" s="189"/>
      <c r="E29" s="217"/>
      <c r="F29" s="75">
        <f t="shared" si="0"/>
        <v>0</v>
      </c>
      <c r="G29" s="517"/>
      <c r="H29" s="448"/>
    </row>
    <row r="30" spans="2:11" ht="19.5" customHeight="1" x14ac:dyDescent="0.3">
      <c r="B30" s="6">
        <v>30</v>
      </c>
      <c r="C30" s="191" t="s">
        <v>1349</v>
      </c>
      <c r="D30" s="189"/>
      <c r="E30" s="217"/>
      <c r="F30" s="75">
        <f t="shared" si="0"/>
        <v>0</v>
      </c>
      <c r="G30" s="517"/>
      <c r="H30" s="448"/>
    </row>
    <row r="31" spans="2:11" ht="19.5" customHeight="1" x14ac:dyDescent="0.3">
      <c r="B31" s="6">
        <v>31</v>
      </c>
      <c r="C31" s="191" t="s">
        <v>412</v>
      </c>
      <c r="D31" s="189"/>
      <c r="E31" s="217"/>
      <c r="F31" s="75">
        <f t="shared" si="0"/>
        <v>0</v>
      </c>
      <c r="G31" s="517"/>
      <c r="H31" s="448"/>
    </row>
    <row r="32" spans="2:11" ht="19.5" customHeight="1" x14ac:dyDescent="0.3">
      <c r="B32" s="6">
        <v>32</v>
      </c>
      <c r="C32" s="191" t="s">
        <v>170</v>
      </c>
      <c r="D32" s="189"/>
      <c r="E32" s="217"/>
      <c r="F32" s="75">
        <f t="shared" si="0"/>
        <v>0</v>
      </c>
      <c r="G32" s="517"/>
      <c r="H32" s="448"/>
    </row>
    <row r="33" spans="2:8" ht="19.5" customHeight="1" x14ac:dyDescent="0.3">
      <c r="B33" s="6">
        <v>33</v>
      </c>
      <c r="C33" s="191" t="s">
        <v>171</v>
      </c>
      <c r="D33" s="189"/>
      <c r="E33" s="217"/>
      <c r="F33" s="75">
        <f t="shared" si="0"/>
        <v>0</v>
      </c>
      <c r="G33" s="517"/>
      <c r="H33" s="448"/>
    </row>
    <row r="34" spans="2:8" ht="19.5" customHeight="1" x14ac:dyDescent="0.3">
      <c r="B34" s="6">
        <v>34</v>
      </c>
      <c r="C34" s="191" t="s">
        <v>169</v>
      </c>
      <c r="D34" s="189"/>
      <c r="E34" s="217"/>
      <c r="F34" s="75">
        <f t="shared" si="0"/>
        <v>0</v>
      </c>
      <c r="G34" s="517"/>
      <c r="H34" s="448"/>
    </row>
    <row r="35" spans="2:8" ht="19.5" customHeight="1" x14ac:dyDescent="0.3">
      <c r="B35" s="6">
        <v>35</v>
      </c>
      <c r="C35" s="191" t="s">
        <v>3261</v>
      </c>
      <c r="D35" s="189"/>
      <c r="E35" s="217"/>
      <c r="F35" s="75">
        <f t="shared" si="0"/>
        <v>0</v>
      </c>
      <c r="G35" s="517"/>
      <c r="H35" s="448"/>
    </row>
    <row r="36" spans="2:8" ht="19.5" customHeight="1" x14ac:dyDescent="0.3">
      <c r="B36" s="6">
        <v>36</v>
      </c>
      <c r="C36" s="191" t="s">
        <v>476</v>
      </c>
      <c r="D36" s="189"/>
      <c r="E36" s="217"/>
      <c r="F36" s="75">
        <f t="shared" si="0"/>
        <v>0</v>
      </c>
      <c r="G36" s="517"/>
      <c r="H36" s="448"/>
    </row>
    <row r="37" spans="2:8" ht="21" customHeight="1" x14ac:dyDescent="0.3">
      <c r="B37" s="6">
        <v>37</v>
      </c>
      <c r="C37" s="191" t="s">
        <v>3166</v>
      </c>
      <c r="D37" s="189"/>
      <c r="E37" s="217"/>
      <c r="F37" s="75">
        <f>+G37+H37</f>
        <v>0</v>
      </c>
      <c r="G37" s="517"/>
      <c r="H37" s="448"/>
    </row>
    <row r="38" spans="2:8" ht="21" customHeight="1" x14ac:dyDescent="0.3">
      <c r="B38" s="6">
        <v>38</v>
      </c>
      <c r="C38" s="225" t="s">
        <v>424</v>
      </c>
      <c r="D38" s="225"/>
      <c r="E38" s="217"/>
      <c r="F38" s="68">
        <f t="shared" ref="F38:F65" si="1">+G38+H38</f>
        <v>0</v>
      </c>
      <c r="G38" s="522"/>
      <c r="H38" s="454"/>
    </row>
    <row r="39" spans="2:8" ht="21" customHeight="1" x14ac:dyDescent="0.3">
      <c r="B39" s="6">
        <v>39</v>
      </c>
      <c r="C39" s="666" t="s">
        <v>279</v>
      </c>
      <c r="D39" s="218"/>
      <c r="E39" s="219"/>
      <c r="F39" s="220">
        <f t="shared" si="1"/>
        <v>0</v>
      </c>
      <c r="G39" s="518"/>
      <c r="H39" s="519"/>
    </row>
    <row r="40" spans="2:8" ht="21" customHeight="1" x14ac:dyDescent="0.3">
      <c r="B40" s="6">
        <v>40</v>
      </c>
      <c r="C40" s="595" t="s">
        <v>273</v>
      </c>
      <c r="D40" s="595"/>
      <c r="E40" s="223" t="str">
        <f>IF(OR('CUADRO 11'!F9&gt;F40,'CUADRO 11'!G9&gt;G40,'CUADRO 11'!H9&gt;H40),"*","")</f>
        <v/>
      </c>
      <c r="F40" s="597">
        <f t="shared" si="1"/>
        <v>0</v>
      </c>
      <c r="G40" s="598">
        <f>SUM(G41:G50)</f>
        <v>0</v>
      </c>
      <c r="H40" s="599">
        <f>SUM(H41:H50)</f>
        <v>0</v>
      </c>
    </row>
    <row r="41" spans="2:8" ht="21" customHeight="1" x14ac:dyDescent="0.3">
      <c r="B41" s="6">
        <v>41</v>
      </c>
      <c r="C41" s="191" t="s">
        <v>192</v>
      </c>
      <c r="D41" s="189"/>
      <c r="E41" s="226"/>
      <c r="F41" s="75">
        <f t="shared" si="1"/>
        <v>0</v>
      </c>
      <c r="G41" s="517"/>
      <c r="H41" s="448"/>
    </row>
    <row r="42" spans="2:8" ht="21" customHeight="1" x14ac:dyDescent="0.3">
      <c r="B42" s="6">
        <v>42</v>
      </c>
      <c r="C42" s="191" t="s">
        <v>183</v>
      </c>
      <c r="D42" s="189"/>
      <c r="E42" s="226"/>
      <c r="F42" s="75">
        <f t="shared" si="1"/>
        <v>0</v>
      </c>
      <c r="G42" s="517"/>
      <c r="H42" s="448"/>
    </row>
    <row r="43" spans="2:8" ht="21" customHeight="1" x14ac:dyDescent="0.3">
      <c r="B43" s="6">
        <v>43</v>
      </c>
      <c r="C43" s="191" t="s">
        <v>184</v>
      </c>
      <c r="D43" s="189"/>
      <c r="E43" s="226"/>
      <c r="F43" s="75">
        <f t="shared" si="1"/>
        <v>0</v>
      </c>
      <c r="G43" s="517"/>
      <c r="H43" s="448"/>
    </row>
    <row r="44" spans="2:8" ht="21" customHeight="1" x14ac:dyDescent="0.3">
      <c r="B44" s="6">
        <v>44</v>
      </c>
      <c r="C44" s="192" t="s">
        <v>535</v>
      </c>
      <c r="D44" s="197"/>
      <c r="E44" s="226"/>
      <c r="F44" s="75">
        <f t="shared" si="1"/>
        <v>0</v>
      </c>
      <c r="G44" s="517"/>
      <c r="H44" s="448"/>
    </row>
    <row r="45" spans="2:8" ht="21" customHeight="1" x14ac:dyDescent="0.3">
      <c r="B45" s="6">
        <v>45</v>
      </c>
      <c r="C45" s="192" t="s">
        <v>190</v>
      </c>
      <c r="D45" s="197"/>
      <c r="E45" s="226"/>
      <c r="F45" s="75">
        <f t="shared" si="1"/>
        <v>0</v>
      </c>
      <c r="G45" s="517"/>
      <c r="H45" s="448"/>
    </row>
    <row r="46" spans="2:8" ht="21" customHeight="1" x14ac:dyDescent="0.3">
      <c r="B46" s="6">
        <v>46</v>
      </c>
      <c r="C46" s="192" t="s">
        <v>185</v>
      </c>
      <c r="D46" s="197"/>
      <c r="E46" s="226"/>
      <c r="F46" s="75">
        <f t="shared" si="1"/>
        <v>0</v>
      </c>
      <c r="G46" s="517"/>
      <c r="H46" s="448"/>
    </row>
    <row r="47" spans="2:8" ht="21" customHeight="1" x14ac:dyDescent="0.3">
      <c r="B47" s="6">
        <v>47</v>
      </c>
      <c r="C47" s="192" t="s">
        <v>188</v>
      </c>
      <c r="D47" s="197"/>
      <c r="E47" s="226"/>
      <c r="F47" s="75">
        <f t="shared" si="1"/>
        <v>0</v>
      </c>
      <c r="G47" s="517"/>
      <c r="H47" s="448"/>
    </row>
    <row r="48" spans="2:8" ht="21" customHeight="1" x14ac:dyDescent="0.3">
      <c r="B48" s="6">
        <v>48</v>
      </c>
      <c r="C48" s="192" t="s">
        <v>189</v>
      </c>
      <c r="D48" s="197"/>
      <c r="E48" s="226"/>
      <c r="F48" s="75">
        <f t="shared" si="1"/>
        <v>0</v>
      </c>
      <c r="G48" s="517"/>
      <c r="H48" s="448"/>
    </row>
    <row r="49" spans="2:8" ht="21" customHeight="1" x14ac:dyDescent="0.3">
      <c r="B49" s="6">
        <v>49</v>
      </c>
      <c r="C49" s="192" t="s">
        <v>425</v>
      </c>
      <c r="D49" s="197"/>
      <c r="E49" s="226"/>
      <c r="F49" s="75">
        <f t="shared" si="1"/>
        <v>0</v>
      </c>
      <c r="G49" s="517"/>
      <c r="H49" s="448"/>
    </row>
    <row r="50" spans="2:8" ht="21" customHeight="1" x14ac:dyDescent="0.3">
      <c r="B50" s="6">
        <v>50</v>
      </c>
      <c r="C50" s="668" t="s">
        <v>278</v>
      </c>
      <c r="D50" s="593"/>
      <c r="E50" s="227"/>
      <c r="F50" s="220">
        <f t="shared" si="1"/>
        <v>0</v>
      </c>
      <c r="G50" s="518"/>
      <c r="H50" s="519"/>
    </row>
    <row r="51" spans="2:8" ht="21" customHeight="1" x14ac:dyDescent="0.3">
      <c r="B51" s="6">
        <v>51</v>
      </c>
      <c r="C51" s="601" t="s">
        <v>180</v>
      </c>
      <c r="D51" s="601"/>
      <c r="E51" s="223" t="str">
        <f>IF(OR('CUADRO 11'!F10&gt;F51,'CUADRO 11'!G10&gt;G51,'CUADRO 11'!H10&gt;H51),"*","")</f>
        <v/>
      </c>
      <c r="F51" s="597">
        <f t="shared" si="1"/>
        <v>0</v>
      </c>
      <c r="G51" s="598">
        <f>SUM(G52:G64)</f>
        <v>0</v>
      </c>
      <c r="H51" s="599">
        <f>SUM(H52:H64)</f>
        <v>0</v>
      </c>
    </row>
    <row r="52" spans="2:8" ht="21" customHeight="1" x14ac:dyDescent="0.3">
      <c r="B52" s="6">
        <v>52</v>
      </c>
      <c r="C52" s="192" t="s">
        <v>3260</v>
      </c>
      <c r="D52" s="197"/>
      <c r="E52" s="226"/>
      <c r="F52" s="75">
        <f t="shared" si="1"/>
        <v>0</v>
      </c>
      <c r="G52" s="517"/>
      <c r="H52" s="448"/>
    </row>
    <row r="53" spans="2:8" ht="21" customHeight="1" x14ac:dyDescent="0.3">
      <c r="B53" s="6">
        <v>53</v>
      </c>
      <c r="C53" s="192" t="s">
        <v>238</v>
      </c>
      <c r="D53" s="197"/>
      <c r="E53" s="226"/>
      <c r="F53" s="75">
        <f t="shared" si="1"/>
        <v>0</v>
      </c>
      <c r="G53" s="517"/>
      <c r="H53" s="448"/>
    </row>
    <row r="54" spans="2:8" ht="21" customHeight="1" x14ac:dyDescent="0.3">
      <c r="B54" s="6">
        <v>54</v>
      </c>
      <c r="C54" s="192" t="s">
        <v>191</v>
      </c>
      <c r="D54" s="197"/>
      <c r="E54" s="226"/>
      <c r="F54" s="75">
        <f t="shared" si="1"/>
        <v>0</v>
      </c>
      <c r="G54" s="517"/>
      <c r="H54" s="448"/>
    </row>
    <row r="55" spans="2:8" ht="21" customHeight="1" x14ac:dyDescent="0.3">
      <c r="B55" s="6">
        <v>55</v>
      </c>
      <c r="C55" s="192" t="s">
        <v>536</v>
      </c>
      <c r="D55" s="197"/>
      <c r="E55" s="226"/>
      <c r="F55" s="75">
        <f t="shared" si="1"/>
        <v>0</v>
      </c>
      <c r="G55" s="517"/>
      <c r="H55" s="448"/>
    </row>
    <row r="56" spans="2:8" ht="21" customHeight="1" x14ac:dyDescent="0.3">
      <c r="B56" s="6">
        <v>56</v>
      </c>
      <c r="C56" s="192" t="s">
        <v>537</v>
      </c>
      <c r="D56" s="593"/>
      <c r="E56" s="226"/>
      <c r="F56" s="75">
        <f t="shared" si="1"/>
        <v>0</v>
      </c>
      <c r="G56" s="517"/>
      <c r="H56" s="448"/>
    </row>
    <row r="57" spans="2:8" ht="21" customHeight="1" x14ac:dyDescent="0.3">
      <c r="B57" s="6">
        <v>57</v>
      </c>
      <c r="C57" s="192" t="s">
        <v>3159</v>
      </c>
      <c r="D57" s="600" t="s">
        <v>3137</v>
      </c>
      <c r="E57" s="226"/>
      <c r="F57" s="75">
        <f>+G57+H57</f>
        <v>0</v>
      </c>
      <c r="G57" s="517"/>
      <c r="H57" s="448"/>
    </row>
    <row r="58" spans="2:8" ht="21" customHeight="1" x14ac:dyDescent="0.3">
      <c r="B58" s="6">
        <v>58</v>
      </c>
      <c r="C58" s="192" t="s">
        <v>3160</v>
      </c>
      <c r="D58" s="600" t="s">
        <v>3137</v>
      </c>
      <c r="E58" s="226"/>
      <c r="F58" s="75">
        <f t="shared" si="1"/>
        <v>0</v>
      </c>
      <c r="G58" s="517"/>
      <c r="H58" s="448"/>
    </row>
    <row r="59" spans="2:8" ht="21" customHeight="1" x14ac:dyDescent="0.3">
      <c r="B59" s="6">
        <v>59</v>
      </c>
      <c r="C59" s="191" t="s">
        <v>3161</v>
      </c>
      <c r="D59" s="600" t="s">
        <v>3137</v>
      </c>
      <c r="E59" s="226"/>
      <c r="F59" s="75">
        <f t="shared" si="1"/>
        <v>0</v>
      </c>
      <c r="G59" s="517"/>
      <c r="H59" s="448"/>
    </row>
    <row r="60" spans="2:8" ht="21" customHeight="1" x14ac:dyDescent="0.3">
      <c r="B60" s="6">
        <v>60</v>
      </c>
      <c r="C60" s="191" t="s">
        <v>3162</v>
      </c>
      <c r="D60" s="600" t="s">
        <v>3137</v>
      </c>
      <c r="E60" s="226"/>
      <c r="F60" s="75">
        <f t="shared" si="1"/>
        <v>0</v>
      </c>
      <c r="G60" s="517"/>
      <c r="H60" s="448"/>
    </row>
    <row r="61" spans="2:8" ht="21" customHeight="1" x14ac:dyDescent="0.3">
      <c r="B61" s="6">
        <v>61</v>
      </c>
      <c r="C61" s="191" t="s">
        <v>3163</v>
      </c>
      <c r="D61" s="600" t="s">
        <v>3137</v>
      </c>
      <c r="E61" s="226"/>
      <c r="F61" s="75">
        <f t="shared" si="1"/>
        <v>0</v>
      </c>
      <c r="G61" s="517"/>
      <c r="H61" s="448"/>
    </row>
    <row r="62" spans="2:8" ht="21" customHeight="1" x14ac:dyDescent="0.3">
      <c r="B62" s="6">
        <v>62</v>
      </c>
      <c r="C62" s="191" t="s">
        <v>3164</v>
      </c>
      <c r="D62" s="600" t="s">
        <v>3137</v>
      </c>
      <c r="E62" s="226"/>
      <c r="F62" s="75">
        <f t="shared" si="1"/>
        <v>0</v>
      </c>
      <c r="G62" s="517"/>
      <c r="H62" s="448"/>
    </row>
    <row r="63" spans="2:8" ht="21" customHeight="1" x14ac:dyDescent="0.3">
      <c r="B63" s="6">
        <v>63</v>
      </c>
      <c r="C63" s="192" t="s">
        <v>3165</v>
      </c>
      <c r="D63" s="600" t="s">
        <v>3137</v>
      </c>
      <c r="E63" s="226"/>
      <c r="F63" s="75">
        <f t="shared" si="1"/>
        <v>0</v>
      </c>
      <c r="G63" s="517"/>
      <c r="H63" s="448"/>
    </row>
    <row r="64" spans="2:8" ht="21" customHeight="1" thickBot="1" x14ac:dyDescent="0.35">
      <c r="B64" s="6">
        <v>64</v>
      </c>
      <c r="C64" s="666" t="s">
        <v>177</v>
      </c>
      <c r="D64" s="218"/>
      <c r="E64" s="227"/>
      <c r="F64" s="220">
        <f t="shared" si="1"/>
        <v>0</v>
      </c>
      <c r="G64" s="518"/>
      <c r="H64" s="519"/>
    </row>
    <row r="65" spans="2:8" ht="34.799999999999997" customHeight="1" thickBot="1" x14ac:dyDescent="0.35">
      <c r="B65" s="6">
        <v>65</v>
      </c>
      <c r="C65" s="228" t="s">
        <v>3135</v>
      </c>
      <c r="D65" s="228"/>
      <c r="E65" s="229" t="str">
        <f>IF(AND('CUADRO 1'!E15=0,F65=0),"",(IF(AND('CUADRO 1'!E15&gt;0,F65=0),"***",(IF(AND('CUADRO 1'!E15=0,F65&gt;0),"/***/","")))))</f>
        <v/>
      </c>
      <c r="F65" s="230">
        <f t="shared" si="1"/>
        <v>0</v>
      </c>
      <c r="G65" s="523"/>
      <c r="H65" s="524"/>
    </row>
    <row r="66" spans="2:8" ht="15" thickTop="1" x14ac:dyDescent="0.3">
      <c r="B66" s="6">
        <v>66</v>
      </c>
    </row>
    <row r="67" spans="2:8" ht="18.600000000000001" x14ac:dyDescent="0.35">
      <c r="B67" s="6">
        <v>67</v>
      </c>
      <c r="C67" s="92" t="s">
        <v>255</v>
      </c>
      <c r="D67" s="92"/>
      <c r="E67" s="231"/>
      <c r="F67" s="232"/>
      <c r="G67" s="233"/>
      <c r="H67" s="233"/>
    </row>
    <row r="68" spans="2:8" ht="21" customHeight="1" x14ac:dyDescent="0.3">
      <c r="B68" s="6">
        <v>68</v>
      </c>
      <c r="C68" s="828"/>
      <c r="D68" s="847"/>
      <c r="E68" s="829"/>
      <c r="F68" s="829"/>
      <c r="G68" s="829"/>
      <c r="H68" s="830"/>
    </row>
    <row r="69" spans="2:8" ht="21" customHeight="1" x14ac:dyDescent="0.3">
      <c r="C69" s="831"/>
      <c r="D69" s="832"/>
      <c r="E69" s="832"/>
      <c r="F69" s="832"/>
      <c r="G69" s="832"/>
      <c r="H69" s="833"/>
    </row>
    <row r="70" spans="2:8" x14ac:dyDescent="0.3">
      <c r="C70" s="831"/>
      <c r="D70" s="832"/>
      <c r="E70" s="832"/>
      <c r="F70" s="832"/>
      <c r="G70" s="832"/>
      <c r="H70" s="833"/>
    </row>
    <row r="71" spans="2:8" x14ac:dyDescent="0.3">
      <c r="C71" s="834"/>
      <c r="D71" s="835"/>
      <c r="E71" s="835"/>
      <c r="F71" s="835"/>
      <c r="G71" s="835"/>
      <c r="H71" s="836"/>
    </row>
  </sheetData>
  <sheetProtection algorithmName="SHA-512" hashValue="7qtm9Jdvu1x/1fvFHJQn3g6jOUVtDwgU4bd0PtgyQNPRmMq8uUo6ZSfRLLsLsmejGUygA/h8e9xq2+6MCojQ3Q==" saltValue="0ye5/0+oFuFNFsyqvRU88w==" spinCount="100000" sheet="1" objects="1" scenarios="1" sort="0" autoFilter="0" pivotTables="0"/>
  <mergeCells count="4">
    <mergeCell ref="C68:H71"/>
    <mergeCell ref="J10:K16"/>
    <mergeCell ref="J17:K19"/>
    <mergeCell ref="J7:K9"/>
  </mergeCells>
  <conditionalFormatting sqref="F7:F65">
    <cfRule type="cellIs" dxfId="22" priority="1" operator="equal">
      <formula>0</formula>
    </cfRule>
  </conditionalFormatting>
  <conditionalFormatting sqref="F5:H6 G12:H12 G17:H17 G40:H40 G51:H51">
    <cfRule type="cellIs" dxfId="21" priority="6" operator="equal">
      <formula>0</formula>
    </cfRule>
  </conditionalFormatting>
  <dataValidations count="1">
    <dataValidation type="whole" operator="greaterThanOrEqual" allowBlank="1" showInputMessage="1" showErrorMessage="1" sqref="F5:H65" xr:uid="{00000000-0002-0000-11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51" orientation="portrait" r:id="rId1"/>
  <headerFooter scaleWithDoc="0">
    <oddHeader>&amp;C&amp;G</oddHeader>
    <oddFooter>&amp;R&amp;"Gentium Basic,Normal"&amp;A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4">
    <tabColor theme="7" tint="0.79998168889431442"/>
    <pageSetUpPr fitToPage="1"/>
  </sheetPr>
  <dimension ref="B1:N45"/>
  <sheetViews>
    <sheetView showGridLines="0" zoomScale="90" zoomScaleNormal="90" workbookViewId="0">
      <selection activeCell="C1" sqref="C1"/>
    </sheetView>
  </sheetViews>
  <sheetFormatPr baseColWidth="10" defaultColWidth="11.44140625" defaultRowHeight="14.4" x14ac:dyDescent="0.3"/>
  <cols>
    <col min="1" max="1" width="5.33203125" style="97" customWidth="1"/>
    <col min="2" max="2" width="4.6640625" style="94" hidden="1" customWidth="1"/>
    <col min="3" max="3" width="48.6640625" style="97" customWidth="1"/>
    <col min="4" max="4" width="6.5546875" style="97" customWidth="1"/>
    <col min="5" max="13" width="9.109375" style="97" customWidth="1"/>
    <col min="14" max="16384" width="11.44140625" style="97"/>
  </cols>
  <sheetData>
    <row r="1" spans="2:14" ht="18.600000000000001" x14ac:dyDescent="0.3">
      <c r="B1" s="6">
        <v>1</v>
      </c>
      <c r="C1" s="96" t="s">
        <v>413</v>
      </c>
      <c r="D1" s="172"/>
      <c r="E1" s="172"/>
      <c r="I1" s="50"/>
      <c r="J1" s="50"/>
      <c r="K1" s="50"/>
      <c r="L1" s="50"/>
      <c r="M1" s="50"/>
      <c r="N1" s="50"/>
    </row>
    <row r="2" spans="2:14" ht="19.2" thickBot="1" x14ac:dyDescent="0.35">
      <c r="B2" s="6">
        <v>2</v>
      </c>
      <c r="C2" s="96" t="s">
        <v>3182</v>
      </c>
      <c r="D2" s="172"/>
      <c r="E2" s="172"/>
      <c r="F2" s="172"/>
      <c r="G2" s="172"/>
      <c r="H2" s="172"/>
      <c r="I2" s="172"/>
      <c r="J2" s="172"/>
      <c r="K2" s="172"/>
      <c r="L2" s="172"/>
      <c r="M2" s="172"/>
    </row>
    <row r="3" spans="2:14" s="49" customFormat="1" ht="42.6" customHeight="1" thickTop="1" thickBot="1" x14ac:dyDescent="0.35">
      <c r="B3" s="6">
        <v>3</v>
      </c>
      <c r="C3" s="590" t="s">
        <v>174</v>
      </c>
      <c r="D3" s="173"/>
      <c r="E3" s="174" t="s">
        <v>0</v>
      </c>
      <c r="F3" s="175" t="s">
        <v>3090</v>
      </c>
      <c r="G3" s="175" t="s">
        <v>3091</v>
      </c>
      <c r="H3" s="175" t="s">
        <v>3092</v>
      </c>
      <c r="I3" s="175" t="s">
        <v>3093</v>
      </c>
      <c r="J3" s="175" t="s">
        <v>3094</v>
      </c>
      <c r="K3" s="175" t="s">
        <v>3095</v>
      </c>
      <c r="L3" s="175" t="s">
        <v>280</v>
      </c>
      <c r="M3" s="176" t="s">
        <v>177</v>
      </c>
    </row>
    <row r="4" spans="2:14" ht="24.75" customHeight="1" thickTop="1" thickBot="1" x14ac:dyDescent="0.35">
      <c r="B4" s="6">
        <v>4</v>
      </c>
      <c r="C4" s="177" t="s">
        <v>3258</v>
      </c>
      <c r="D4" s="177"/>
      <c r="E4" s="178">
        <f t="shared" ref="E4:M4" si="0">+E5+E28</f>
        <v>0</v>
      </c>
      <c r="F4" s="179">
        <f t="shared" si="0"/>
        <v>0</v>
      </c>
      <c r="G4" s="180">
        <f t="shared" si="0"/>
        <v>0</v>
      </c>
      <c r="H4" s="180">
        <f t="shared" si="0"/>
        <v>0</v>
      </c>
      <c r="I4" s="180">
        <f t="shared" si="0"/>
        <v>0</v>
      </c>
      <c r="J4" s="180">
        <f t="shared" si="0"/>
        <v>0</v>
      </c>
      <c r="K4" s="180">
        <f t="shared" si="0"/>
        <v>0</v>
      </c>
      <c r="L4" s="179">
        <f t="shared" si="0"/>
        <v>0</v>
      </c>
      <c r="M4" s="181">
        <f t="shared" si="0"/>
        <v>0</v>
      </c>
    </row>
    <row r="5" spans="2:14" ht="22.5" customHeight="1" x14ac:dyDescent="0.3">
      <c r="B5" s="6">
        <v>5</v>
      </c>
      <c r="C5" s="182" t="s">
        <v>178</v>
      </c>
      <c r="D5" s="183"/>
      <c r="E5" s="184">
        <f t="shared" ref="E5:M5" si="1">SUM(E6:E27)</f>
        <v>0</v>
      </c>
      <c r="F5" s="185">
        <f t="shared" si="1"/>
        <v>0</v>
      </c>
      <c r="G5" s="186">
        <f t="shared" si="1"/>
        <v>0</v>
      </c>
      <c r="H5" s="186">
        <f t="shared" si="1"/>
        <v>0</v>
      </c>
      <c r="I5" s="186">
        <f t="shared" si="1"/>
        <v>0</v>
      </c>
      <c r="J5" s="186">
        <f t="shared" si="1"/>
        <v>0</v>
      </c>
      <c r="K5" s="186">
        <f t="shared" si="1"/>
        <v>0</v>
      </c>
      <c r="L5" s="187">
        <f t="shared" si="1"/>
        <v>0</v>
      </c>
      <c r="M5" s="188">
        <f t="shared" si="1"/>
        <v>0</v>
      </c>
    </row>
    <row r="6" spans="2:14" ht="22.5" customHeight="1" x14ac:dyDescent="0.3">
      <c r="B6" s="6">
        <v>6</v>
      </c>
      <c r="C6" s="191" t="s">
        <v>259</v>
      </c>
      <c r="D6" s="190" t="str">
        <f>IF(AND(E6=(F6+G6+H6+I6+J6+K6+L6+M6)),"","**")</f>
        <v/>
      </c>
      <c r="E6" s="75">
        <f>+'CUADRO 12'!F18</f>
        <v>0</v>
      </c>
      <c r="F6" s="517"/>
      <c r="G6" s="525"/>
      <c r="H6" s="525"/>
      <c r="I6" s="525"/>
      <c r="J6" s="525"/>
      <c r="K6" s="525"/>
      <c r="L6" s="517"/>
      <c r="M6" s="526"/>
    </row>
    <row r="7" spans="2:14" ht="22.5" customHeight="1" x14ac:dyDescent="0.3">
      <c r="B7" s="6">
        <v>7</v>
      </c>
      <c r="C7" s="191" t="s">
        <v>260</v>
      </c>
      <c r="D7" s="190" t="str">
        <f t="shared" ref="D7:D27" si="2">IF(AND(E7=(F7+G7+H7+I7+J7+K7+L7+M7)),"","**")</f>
        <v/>
      </c>
      <c r="E7" s="75">
        <f>+'CUADRO 12'!F19</f>
        <v>0</v>
      </c>
      <c r="F7" s="517"/>
      <c r="G7" s="525"/>
      <c r="H7" s="525"/>
      <c r="I7" s="525"/>
      <c r="J7" s="525"/>
      <c r="K7" s="525"/>
      <c r="L7" s="517"/>
      <c r="M7" s="526"/>
    </row>
    <row r="8" spans="2:14" ht="22.5" customHeight="1" x14ac:dyDescent="0.3">
      <c r="B8" s="6">
        <v>8</v>
      </c>
      <c r="C8" s="191" t="s">
        <v>262</v>
      </c>
      <c r="D8" s="190" t="str">
        <f t="shared" si="2"/>
        <v/>
      </c>
      <c r="E8" s="75">
        <f>+'CUADRO 12'!F20</f>
        <v>0</v>
      </c>
      <c r="F8" s="517"/>
      <c r="G8" s="525"/>
      <c r="H8" s="525"/>
      <c r="I8" s="525"/>
      <c r="J8" s="525"/>
      <c r="K8" s="525"/>
      <c r="L8" s="517"/>
      <c r="M8" s="526"/>
    </row>
    <row r="9" spans="2:14" ht="22.5" customHeight="1" x14ac:dyDescent="0.3">
      <c r="B9" s="6">
        <v>9</v>
      </c>
      <c r="C9" s="191" t="s">
        <v>261</v>
      </c>
      <c r="D9" s="190" t="str">
        <f t="shared" si="2"/>
        <v/>
      </c>
      <c r="E9" s="75">
        <f>+'CUADRO 12'!F21</f>
        <v>0</v>
      </c>
      <c r="F9" s="517"/>
      <c r="G9" s="525"/>
      <c r="H9" s="525"/>
      <c r="I9" s="525"/>
      <c r="J9" s="525"/>
      <c r="K9" s="525"/>
      <c r="L9" s="517"/>
      <c r="M9" s="526"/>
    </row>
    <row r="10" spans="2:14" ht="22.5" customHeight="1" x14ac:dyDescent="0.3">
      <c r="B10" s="6">
        <v>10</v>
      </c>
      <c r="C10" s="191" t="s">
        <v>409</v>
      </c>
      <c r="D10" s="190" t="str">
        <f t="shared" si="2"/>
        <v/>
      </c>
      <c r="E10" s="75">
        <f>+'CUADRO 12'!F22</f>
        <v>0</v>
      </c>
      <c r="F10" s="517"/>
      <c r="G10" s="527"/>
      <c r="H10" s="525"/>
      <c r="I10" s="525"/>
      <c r="J10" s="525"/>
      <c r="K10" s="525"/>
      <c r="L10" s="517"/>
      <c r="M10" s="526"/>
    </row>
    <row r="11" spans="2:14" ht="22.5" customHeight="1" x14ac:dyDescent="0.3">
      <c r="B11" s="6">
        <v>11</v>
      </c>
      <c r="C11" s="191" t="s">
        <v>410</v>
      </c>
      <c r="D11" s="190" t="str">
        <f t="shared" si="2"/>
        <v/>
      </c>
      <c r="E11" s="75">
        <f>+'CUADRO 12'!F23</f>
        <v>0</v>
      </c>
      <c r="F11" s="517"/>
      <c r="G11" s="528"/>
      <c r="H11" s="528"/>
      <c r="I11" s="528"/>
      <c r="J11" s="528"/>
      <c r="K11" s="528"/>
      <c r="L11" s="517"/>
      <c r="M11" s="526"/>
    </row>
    <row r="12" spans="2:14" ht="22.5" customHeight="1" x14ac:dyDescent="0.3">
      <c r="B12" s="6">
        <v>12</v>
      </c>
      <c r="C12" s="191" t="s">
        <v>411</v>
      </c>
      <c r="D12" s="190" t="str">
        <f t="shared" si="2"/>
        <v/>
      </c>
      <c r="E12" s="75">
        <f>+'CUADRO 12'!F24</f>
        <v>0</v>
      </c>
      <c r="F12" s="517"/>
      <c r="G12" s="528"/>
      <c r="H12" s="528"/>
      <c r="I12" s="528"/>
      <c r="J12" s="528"/>
      <c r="K12" s="528"/>
      <c r="L12" s="517"/>
      <c r="M12" s="526"/>
    </row>
    <row r="13" spans="2:14" ht="22.5" customHeight="1" x14ac:dyDescent="0.3">
      <c r="B13" s="6">
        <v>13</v>
      </c>
      <c r="C13" s="191" t="s">
        <v>179</v>
      </c>
      <c r="D13" s="190" t="str">
        <f t="shared" si="2"/>
        <v/>
      </c>
      <c r="E13" s="75">
        <f>+'CUADRO 12'!F25</f>
        <v>0</v>
      </c>
      <c r="F13" s="517"/>
      <c r="G13" s="528"/>
      <c r="H13" s="529"/>
      <c r="I13" s="528"/>
      <c r="J13" s="529"/>
      <c r="K13" s="529"/>
      <c r="L13" s="517"/>
      <c r="M13" s="530"/>
    </row>
    <row r="14" spans="2:14" ht="22.5" customHeight="1" x14ac:dyDescent="0.3">
      <c r="B14" s="6">
        <v>14</v>
      </c>
      <c r="C14" s="191" t="s">
        <v>16</v>
      </c>
      <c r="D14" s="190" t="str">
        <f t="shared" si="2"/>
        <v/>
      </c>
      <c r="E14" s="75">
        <f>+'CUADRO 12'!F26</f>
        <v>0</v>
      </c>
      <c r="F14" s="517"/>
      <c r="G14" s="528"/>
      <c r="H14" s="529"/>
      <c r="I14" s="528"/>
      <c r="J14" s="529"/>
      <c r="K14" s="529"/>
      <c r="L14" s="517"/>
      <c r="M14" s="530"/>
    </row>
    <row r="15" spans="2:14" ht="22.5" customHeight="1" x14ac:dyDescent="0.3">
      <c r="B15" s="6">
        <v>15</v>
      </c>
      <c r="C15" s="191" t="s">
        <v>1346</v>
      </c>
      <c r="D15" s="190" t="str">
        <f t="shared" si="2"/>
        <v/>
      </c>
      <c r="E15" s="75">
        <f>+'CUADRO 12'!F27</f>
        <v>0</v>
      </c>
      <c r="F15" s="517"/>
      <c r="G15" s="528"/>
      <c r="H15" s="529"/>
      <c r="I15" s="528"/>
      <c r="J15" s="529"/>
      <c r="K15" s="529"/>
      <c r="L15" s="517"/>
      <c r="M15" s="530"/>
    </row>
    <row r="16" spans="2:14" ht="22.5" customHeight="1" x14ac:dyDescent="0.3">
      <c r="B16" s="6">
        <v>16</v>
      </c>
      <c r="C16" s="191" t="s">
        <v>1347</v>
      </c>
      <c r="D16" s="190" t="str">
        <f t="shared" si="2"/>
        <v/>
      </c>
      <c r="E16" s="75">
        <f>+'CUADRO 12'!F28</f>
        <v>0</v>
      </c>
      <c r="F16" s="517"/>
      <c r="G16" s="528"/>
      <c r="H16" s="529"/>
      <c r="I16" s="528"/>
      <c r="J16" s="529"/>
      <c r="K16" s="529"/>
      <c r="L16" s="517"/>
      <c r="M16" s="530"/>
    </row>
    <row r="17" spans="2:13" ht="22.5" customHeight="1" x14ac:dyDescent="0.3">
      <c r="B17" s="6">
        <v>17</v>
      </c>
      <c r="C17" s="191" t="s">
        <v>1348</v>
      </c>
      <c r="D17" s="190" t="str">
        <f t="shared" si="2"/>
        <v/>
      </c>
      <c r="E17" s="75">
        <f>+'CUADRO 12'!F29</f>
        <v>0</v>
      </c>
      <c r="F17" s="517"/>
      <c r="G17" s="528"/>
      <c r="H17" s="529"/>
      <c r="I17" s="528"/>
      <c r="J17" s="529"/>
      <c r="K17" s="529"/>
      <c r="L17" s="517"/>
      <c r="M17" s="530"/>
    </row>
    <row r="18" spans="2:13" ht="22.5" customHeight="1" x14ac:dyDescent="0.3">
      <c r="B18" s="6">
        <v>18</v>
      </c>
      <c r="C18" s="191" t="s">
        <v>1349</v>
      </c>
      <c r="D18" s="190" t="str">
        <f t="shared" si="2"/>
        <v/>
      </c>
      <c r="E18" s="75">
        <f>+'CUADRO 12'!F30</f>
        <v>0</v>
      </c>
      <c r="F18" s="517"/>
      <c r="G18" s="528"/>
      <c r="H18" s="529"/>
      <c r="I18" s="528"/>
      <c r="J18" s="529"/>
      <c r="K18" s="529"/>
      <c r="L18" s="517"/>
      <c r="M18" s="530"/>
    </row>
    <row r="19" spans="2:13" ht="22.5" customHeight="1" x14ac:dyDescent="0.3">
      <c r="B19" s="6">
        <v>19</v>
      </c>
      <c r="C19" s="191" t="s">
        <v>412</v>
      </c>
      <c r="D19" s="190" t="str">
        <f t="shared" si="2"/>
        <v/>
      </c>
      <c r="E19" s="75">
        <f>+'CUADRO 12'!F31</f>
        <v>0</v>
      </c>
      <c r="F19" s="517"/>
      <c r="G19" s="525"/>
      <c r="H19" s="525"/>
      <c r="I19" s="525"/>
      <c r="J19" s="525"/>
      <c r="K19" s="525"/>
      <c r="L19" s="517"/>
      <c r="M19" s="526"/>
    </row>
    <row r="20" spans="2:13" ht="22.5" customHeight="1" x14ac:dyDescent="0.3">
      <c r="B20" s="6">
        <v>20</v>
      </c>
      <c r="C20" s="191" t="s">
        <v>170</v>
      </c>
      <c r="D20" s="190" t="str">
        <f t="shared" si="2"/>
        <v/>
      </c>
      <c r="E20" s="75">
        <f>+'CUADRO 12'!F32</f>
        <v>0</v>
      </c>
      <c r="F20" s="517"/>
      <c r="G20" s="525"/>
      <c r="H20" s="525"/>
      <c r="I20" s="525"/>
      <c r="J20" s="525"/>
      <c r="K20" s="525"/>
      <c r="L20" s="517"/>
      <c r="M20" s="526"/>
    </row>
    <row r="21" spans="2:13" ht="22.5" customHeight="1" x14ac:dyDescent="0.3">
      <c r="B21" s="6">
        <v>21</v>
      </c>
      <c r="C21" s="191" t="s">
        <v>171</v>
      </c>
      <c r="D21" s="190" t="str">
        <f t="shared" si="2"/>
        <v/>
      </c>
      <c r="E21" s="75">
        <f>+'CUADRO 12'!F33</f>
        <v>0</v>
      </c>
      <c r="F21" s="517"/>
      <c r="G21" s="525"/>
      <c r="H21" s="525"/>
      <c r="I21" s="525"/>
      <c r="J21" s="525"/>
      <c r="K21" s="525"/>
      <c r="L21" s="517"/>
      <c r="M21" s="526"/>
    </row>
    <row r="22" spans="2:13" ht="22.5" customHeight="1" x14ac:dyDescent="0.3">
      <c r="B22" s="6">
        <v>22</v>
      </c>
      <c r="C22" s="191" t="s">
        <v>169</v>
      </c>
      <c r="D22" s="190" t="str">
        <f t="shared" si="2"/>
        <v/>
      </c>
      <c r="E22" s="75">
        <f>+'CUADRO 12'!F34</f>
        <v>0</v>
      </c>
      <c r="F22" s="517"/>
      <c r="G22" s="525"/>
      <c r="H22" s="525"/>
      <c r="I22" s="525"/>
      <c r="J22" s="525"/>
      <c r="K22" s="525"/>
      <c r="L22" s="517"/>
      <c r="M22" s="526"/>
    </row>
    <row r="23" spans="2:13" ht="22.5" customHeight="1" x14ac:dyDescent="0.3">
      <c r="B23" s="6">
        <v>23</v>
      </c>
      <c r="C23" s="191" t="s">
        <v>3261</v>
      </c>
      <c r="D23" s="190" t="str">
        <f t="shared" si="2"/>
        <v/>
      </c>
      <c r="E23" s="75">
        <f>+'CUADRO 12'!F35</f>
        <v>0</v>
      </c>
      <c r="F23" s="517"/>
      <c r="G23" s="525"/>
      <c r="H23" s="525"/>
      <c r="I23" s="525"/>
      <c r="J23" s="525"/>
      <c r="K23" s="525"/>
      <c r="L23" s="517"/>
      <c r="M23" s="526"/>
    </row>
    <row r="24" spans="2:13" ht="22.5" customHeight="1" x14ac:dyDescent="0.3">
      <c r="B24" s="6">
        <v>24</v>
      </c>
      <c r="C24" s="191" t="s">
        <v>476</v>
      </c>
      <c r="D24" s="190" t="str">
        <f t="shared" si="2"/>
        <v/>
      </c>
      <c r="E24" s="75">
        <f>+'CUADRO 12'!F36</f>
        <v>0</v>
      </c>
      <c r="F24" s="517"/>
      <c r="G24" s="528"/>
      <c r="H24" s="529"/>
      <c r="I24" s="528"/>
      <c r="J24" s="529"/>
      <c r="K24" s="529"/>
      <c r="L24" s="517"/>
      <c r="M24" s="530"/>
    </row>
    <row r="25" spans="2:13" ht="22.5" customHeight="1" x14ac:dyDescent="0.3">
      <c r="B25" s="6">
        <v>25</v>
      </c>
      <c r="C25" s="191" t="s">
        <v>3166</v>
      </c>
      <c r="D25" s="190" t="str">
        <f t="shared" si="2"/>
        <v/>
      </c>
      <c r="E25" s="75">
        <f>+'CUADRO 12'!F37</f>
        <v>0</v>
      </c>
      <c r="F25" s="517"/>
      <c r="G25" s="525"/>
      <c r="H25" s="525"/>
      <c r="I25" s="525"/>
      <c r="J25" s="525"/>
      <c r="K25" s="525"/>
      <c r="L25" s="517"/>
      <c r="M25" s="526"/>
    </row>
    <row r="26" spans="2:13" ht="22.5" customHeight="1" x14ac:dyDescent="0.3">
      <c r="B26" s="6">
        <v>26</v>
      </c>
      <c r="C26" s="191" t="s">
        <v>424</v>
      </c>
      <c r="D26" s="190" t="str">
        <f t="shared" si="2"/>
        <v/>
      </c>
      <c r="E26" s="75">
        <f>+'CUADRO 12'!F38</f>
        <v>0</v>
      </c>
      <c r="F26" s="517"/>
      <c r="G26" s="525"/>
      <c r="H26" s="525"/>
      <c r="I26" s="525"/>
      <c r="J26" s="525"/>
      <c r="K26" s="525"/>
      <c r="L26" s="517"/>
      <c r="M26" s="526"/>
    </row>
    <row r="27" spans="2:13" ht="22.5" customHeight="1" x14ac:dyDescent="0.3">
      <c r="B27" s="6">
        <v>27</v>
      </c>
      <c r="C27" s="664" t="s">
        <v>279</v>
      </c>
      <c r="D27" s="193" t="str">
        <f t="shared" si="2"/>
        <v/>
      </c>
      <c r="E27" s="194">
        <f>+'CUADRO 12'!F39</f>
        <v>0</v>
      </c>
      <c r="F27" s="531"/>
      <c r="G27" s="532"/>
      <c r="H27" s="532"/>
      <c r="I27" s="532"/>
      <c r="J27" s="532"/>
      <c r="K27" s="532"/>
      <c r="L27" s="531"/>
      <c r="M27" s="533"/>
    </row>
    <row r="28" spans="2:13" ht="22.5" customHeight="1" x14ac:dyDescent="0.3">
      <c r="B28" s="6">
        <v>28</v>
      </c>
      <c r="C28" s="195" t="s">
        <v>273</v>
      </c>
      <c r="D28" s="196"/>
      <c r="E28" s="68">
        <f t="shared" ref="E28:M28" si="3">SUM(E29:E38)</f>
        <v>0</v>
      </c>
      <c r="F28" s="185">
        <f t="shared" si="3"/>
        <v>0</v>
      </c>
      <c r="G28" s="186">
        <f t="shared" si="3"/>
        <v>0</v>
      </c>
      <c r="H28" s="186">
        <f t="shared" si="3"/>
        <v>0</v>
      </c>
      <c r="I28" s="186">
        <f t="shared" si="3"/>
        <v>0</v>
      </c>
      <c r="J28" s="186">
        <f t="shared" si="3"/>
        <v>0</v>
      </c>
      <c r="K28" s="186">
        <f t="shared" si="3"/>
        <v>0</v>
      </c>
      <c r="L28" s="185">
        <f t="shared" si="3"/>
        <v>0</v>
      </c>
      <c r="M28" s="188">
        <f t="shared" si="3"/>
        <v>0</v>
      </c>
    </row>
    <row r="29" spans="2:13" ht="22.5" customHeight="1" x14ac:dyDescent="0.3">
      <c r="B29" s="6">
        <v>29</v>
      </c>
      <c r="C29" s="191" t="s">
        <v>192</v>
      </c>
      <c r="D29" s="190" t="str">
        <f t="shared" ref="D29:D38" si="4">IF(AND(E29=(F29+G29+H29+I29+J29+K29+L29+M29)),"","**")</f>
        <v/>
      </c>
      <c r="E29" s="75">
        <f>+'CUADRO 12'!F41</f>
        <v>0</v>
      </c>
      <c r="F29" s="517"/>
      <c r="G29" s="525"/>
      <c r="H29" s="525"/>
      <c r="I29" s="525"/>
      <c r="J29" s="525"/>
      <c r="K29" s="525"/>
      <c r="L29" s="517"/>
      <c r="M29" s="526"/>
    </row>
    <row r="30" spans="2:13" ht="22.5" customHeight="1" x14ac:dyDescent="0.3">
      <c r="B30" s="6">
        <v>30</v>
      </c>
      <c r="C30" s="191" t="s">
        <v>183</v>
      </c>
      <c r="D30" s="190" t="str">
        <f t="shared" si="4"/>
        <v/>
      </c>
      <c r="E30" s="75">
        <f>+'CUADRO 12'!F42</f>
        <v>0</v>
      </c>
      <c r="F30" s="517"/>
      <c r="G30" s="525"/>
      <c r="H30" s="525"/>
      <c r="I30" s="525"/>
      <c r="J30" s="525"/>
      <c r="K30" s="525"/>
      <c r="L30" s="517"/>
      <c r="M30" s="526"/>
    </row>
    <row r="31" spans="2:13" ht="22.5" customHeight="1" x14ac:dyDescent="0.3">
      <c r="B31" s="6">
        <v>31</v>
      </c>
      <c r="C31" s="191" t="s">
        <v>184</v>
      </c>
      <c r="D31" s="190" t="str">
        <f t="shared" si="4"/>
        <v/>
      </c>
      <c r="E31" s="75">
        <f>+'CUADRO 12'!F43</f>
        <v>0</v>
      </c>
      <c r="F31" s="517"/>
      <c r="G31" s="525"/>
      <c r="H31" s="525"/>
      <c r="I31" s="525"/>
      <c r="J31" s="525"/>
      <c r="K31" s="525"/>
      <c r="L31" s="517"/>
      <c r="M31" s="526"/>
    </row>
    <row r="32" spans="2:13" ht="22.5" customHeight="1" x14ac:dyDescent="0.3">
      <c r="B32" s="6">
        <v>32</v>
      </c>
      <c r="C32" s="192" t="s">
        <v>535</v>
      </c>
      <c r="D32" s="190" t="str">
        <f t="shared" si="4"/>
        <v/>
      </c>
      <c r="E32" s="75">
        <f>+'CUADRO 12'!F44</f>
        <v>0</v>
      </c>
      <c r="F32" s="517"/>
      <c r="G32" s="525"/>
      <c r="H32" s="525"/>
      <c r="I32" s="525"/>
      <c r="J32" s="525"/>
      <c r="K32" s="525"/>
      <c r="L32" s="517"/>
      <c r="M32" s="526"/>
    </row>
    <row r="33" spans="2:13" ht="22.5" customHeight="1" x14ac:dyDescent="0.3">
      <c r="B33" s="6">
        <v>33</v>
      </c>
      <c r="C33" s="191" t="s">
        <v>190</v>
      </c>
      <c r="D33" s="190" t="str">
        <f t="shared" si="4"/>
        <v/>
      </c>
      <c r="E33" s="75">
        <f>+'CUADRO 12'!F45</f>
        <v>0</v>
      </c>
      <c r="F33" s="517"/>
      <c r="G33" s="525"/>
      <c r="H33" s="525"/>
      <c r="I33" s="525"/>
      <c r="J33" s="525"/>
      <c r="K33" s="525"/>
      <c r="L33" s="517"/>
      <c r="M33" s="526"/>
    </row>
    <row r="34" spans="2:13" ht="22.5" customHeight="1" x14ac:dyDescent="0.3">
      <c r="B34" s="6">
        <v>34</v>
      </c>
      <c r="C34" s="191" t="s">
        <v>185</v>
      </c>
      <c r="D34" s="190" t="str">
        <f t="shared" si="4"/>
        <v/>
      </c>
      <c r="E34" s="75">
        <f>+'CUADRO 12'!F46</f>
        <v>0</v>
      </c>
      <c r="F34" s="517"/>
      <c r="G34" s="525"/>
      <c r="H34" s="525"/>
      <c r="I34" s="525"/>
      <c r="J34" s="525"/>
      <c r="K34" s="525"/>
      <c r="L34" s="517"/>
      <c r="M34" s="526"/>
    </row>
    <row r="35" spans="2:13" ht="22.5" customHeight="1" x14ac:dyDescent="0.3">
      <c r="B35" s="6">
        <v>35</v>
      </c>
      <c r="C35" s="191" t="s">
        <v>188</v>
      </c>
      <c r="D35" s="190" t="str">
        <f t="shared" si="4"/>
        <v/>
      </c>
      <c r="E35" s="75">
        <f>+'CUADRO 12'!F47</f>
        <v>0</v>
      </c>
      <c r="F35" s="517"/>
      <c r="G35" s="525"/>
      <c r="H35" s="525"/>
      <c r="I35" s="525"/>
      <c r="J35" s="525"/>
      <c r="K35" s="525"/>
      <c r="L35" s="517"/>
      <c r="M35" s="526"/>
    </row>
    <row r="36" spans="2:13" ht="22.5" customHeight="1" x14ac:dyDescent="0.3">
      <c r="B36" s="6">
        <v>36</v>
      </c>
      <c r="C36" s="191" t="s">
        <v>189</v>
      </c>
      <c r="D36" s="190" t="str">
        <f t="shared" si="4"/>
        <v/>
      </c>
      <c r="E36" s="75">
        <f>+'CUADRO 12'!F48</f>
        <v>0</v>
      </c>
      <c r="F36" s="517"/>
      <c r="G36" s="525"/>
      <c r="H36" s="525"/>
      <c r="I36" s="525"/>
      <c r="J36" s="525"/>
      <c r="K36" s="525"/>
      <c r="L36" s="517"/>
      <c r="M36" s="526"/>
    </row>
    <row r="37" spans="2:13" ht="22.5" customHeight="1" x14ac:dyDescent="0.3">
      <c r="B37" s="6">
        <v>37</v>
      </c>
      <c r="C37" s="191" t="s">
        <v>425</v>
      </c>
      <c r="D37" s="190" t="str">
        <f t="shared" si="4"/>
        <v/>
      </c>
      <c r="E37" s="75">
        <f>+'CUADRO 12'!F49</f>
        <v>0</v>
      </c>
      <c r="F37" s="517"/>
      <c r="G37" s="525"/>
      <c r="H37" s="525"/>
      <c r="I37" s="525"/>
      <c r="J37" s="525"/>
      <c r="K37" s="525"/>
      <c r="L37" s="517"/>
      <c r="M37" s="526"/>
    </row>
    <row r="38" spans="2:13" ht="22.5" customHeight="1" thickBot="1" x14ac:dyDescent="0.35">
      <c r="B38" s="6">
        <v>38</v>
      </c>
      <c r="C38" s="665" t="s">
        <v>278</v>
      </c>
      <c r="D38" s="198" t="str">
        <f t="shared" si="4"/>
        <v/>
      </c>
      <c r="E38" s="87">
        <f>+'CUADRO 12'!F50</f>
        <v>0</v>
      </c>
      <c r="F38" s="534"/>
      <c r="G38" s="535"/>
      <c r="H38" s="535"/>
      <c r="I38" s="535"/>
      <c r="J38" s="535"/>
      <c r="K38" s="535"/>
      <c r="L38" s="534"/>
      <c r="M38" s="536"/>
    </row>
    <row r="39" spans="2:13" s="49" customFormat="1" ht="15.75" customHeight="1" thickTop="1" x14ac:dyDescent="0.3">
      <c r="B39" s="6">
        <v>39</v>
      </c>
      <c r="C39" s="26"/>
      <c r="D39" s="26"/>
      <c r="E39" s="420" t="str" cm="1">
        <f t="array" ref="E39">IF(OR(D6:D38="**"),"**","")</f>
        <v/>
      </c>
      <c r="F39" s="849" t="str">
        <f>IF(E39="**","** = ¡VERIFICAR!. Los datos desglosados no coinciden con el total.","")</f>
        <v/>
      </c>
      <c r="G39" s="849"/>
      <c r="H39" s="849"/>
      <c r="I39" s="849"/>
      <c r="J39" s="849"/>
      <c r="K39" s="849"/>
      <c r="L39" s="849"/>
      <c r="M39" s="849"/>
    </row>
    <row r="40" spans="2:13" ht="16.2" x14ac:dyDescent="0.35">
      <c r="B40" s="6">
        <v>40</v>
      </c>
      <c r="C40" s="92" t="s">
        <v>255</v>
      </c>
      <c r="D40" s="92"/>
      <c r="E40" s="602"/>
      <c r="F40" s="850"/>
      <c r="G40" s="850"/>
      <c r="H40" s="850"/>
      <c r="I40" s="850"/>
      <c r="J40" s="850"/>
      <c r="K40" s="850"/>
      <c r="L40" s="850"/>
      <c r="M40" s="850"/>
    </row>
    <row r="41" spans="2:13" x14ac:dyDescent="0.3">
      <c r="B41" s="6">
        <v>41</v>
      </c>
      <c r="C41" s="828"/>
      <c r="D41" s="829"/>
      <c r="E41" s="829"/>
      <c r="F41" s="829"/>
      <c r="G41" s="829"/>
      <c r="H41" s="829"/>
      <c r="I41" s="829"/>
      <c r="J41" s="829"/>
      <c r="K41" s="829"/>
      <c r="L41" s="829"/>
      <c r="M41" s="830"/>
    </row>
    <row r="42" spans="2:13" x14ac:dyDescent="0.3">
      <c r="C42" s="831"/>
      <c r="D42" s="832"/>
      <c r="E42" s="832"/>
      <c r="F42" s="832"/>
      <c r="G42" s="832"/>
      <c r="H42" s="832"/>
      <c r="I42" s="832"/>
      <c r="J42" s="832"/>
      <c r="K42" s="832"/>
      <c r="L42" s="832"/>
      <c r="M42" s="833"/>
    </row>
    <row r="43" spans="2:13" x14ac:dyDescent="0.3">
      <c r="C43" s="831"/>
      <c r="D43" s="832"/>
      <c r="E43" s="832"/>
      <c r="F43" s="832"/>
      <c r="G43" s="832"/>
      <c r="H43" s="832"/>
      <c r="I43" s="832"/>
      <c r="J43" s="832"/>
      <c r="K43" s="832"/>
      <c r="L43" s="832"/>
      <c r="M43" s="833"/>
    </row>
    <row r="44" spans="2:13" x14ac:dyDescent="0.3">
      <c r="C44" s="831"/>
      <c r="D44" s="832"/>
      <c r="E44" s="832"/>
      <c r="F44" s="832"/>
      <c r="G44" s="832"/>
      <c r="H44" s="832"/>
      <c r="I44" s="832"/>
      <c r="J44" s="832"/>
      <c r="K44" s="832"/>
      <c r="L44" s="832"/>
      <c r="M44" s="833"/>
    </row>
    <row r="45" spans="2:13" x14ac:dyDescent="0.3">
      <c r="C45" s="834"/>
      <c r="D45" s="835"/>
      <c r="E45" s="835"/>
      <c r="F45" s="835"/>
      <c r="G45" s="835"/>
      <c r="H45" s="835"/>
      <c r="I45" s="835"/>
      <c r="J45" s="835"/>
      <c r="K45" s="835"/>
      <c r="L45" s="835"/>
      <c r="M45" s="836"/>
    </row>
  </sheetData>
  <sheetProtection algorithmName="SHA-512" hashValue="4WFah6s9h+Ah+++AbWj87+o7ADwFHctBa1CKrKqubJeDxVkaakmBjYUTtWi4LmYnHgyYMZkCK6cynPkH25GA8g==" saltValue="yRhV7OeJr3/MLoDMacbLzQ==" spinCount="100000" sheet="1" objects="1" scenarios="1" sort="0" autoFilter="0" pivotTables="0"/>
  <mergeCells count="2">
    <mergeCell ref="C41:M45"/>
    <mergeCell ref="F39:M40"/>
  </mergeCells>
  <conditionalFormatting sqref="E4:E38">
    <cfRule type="cellIs" dxfId="20" priority="1" operator="equal">
      <formula>0</formula>
    </cfRule>
  </conditionalFormatting>
  <conditionalFormatting sqref="F4:M5 F28:M28">
    <cfRule type="cellIs" dxfId="19" priority="5" operator="equal">
      <formula>0</formula>
    </cfRule>
  </conditionalFormatting>
  <dataValidations count="1">
    <dataValidation type="whole" operator="greaterThanOrEqual" allowBlank="1" showInputMessage="1" showErrorMessage="1" sqref="E4:M38" xr:uid="{00000000-0002-0000-12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52" orientation="landscape" r:id="rId1"/>
  <headerFooter scaleWithDoc="0">
    <oddHeader>&amp;C&amp;G</oddHeader>
    <oddFooter>&amp;R&amp;"Gentium Basic,Normal"&amp;A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49B14-B81F-4BCF-A2A2-7B3B8C166F44}">
  <sheetPr codeName="Hoja3">
    <tabColor theme="7" tint="0.79998168889431442"/>
    <pageSetUpPr fitToPage="1"/>
  </sheetPr>
  <dimension ref="B1:I94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97" customWidth="1"/>
    <col min="2" max="2" width="6.6640625" style="573" hidden="1" customWidth="1"/>
    <col min="3" max="3" width="35.88671875" style="152" hidden="1" customWidth="1"/>
    <col min="4" max="4" width="4.6640625" style="154" customWidth="1"/>
    <col min="5" max="5" width="81.88671875" style="153" customWidth="1"/>
    <col min="6" max="6" width="11.44140625" style="97"/>
    <col min="7" max="7" width="53" style="97" customWidth="1"/>
    <col min="8" max="9" width="9.33203125" style="97" hidden="1" customWidth="1"/>
    <col min="10" max="10" width="9.33203125" style="97" customWidth="1"/>
    <col min="11" max="16384" width="11.44140625" style="97"/>
  </cols>
  <sheetData>
    <row r="1" spans="2:9" ht="18.600000000000001" x14ac:dyDescent="0.3">
      <c r="B1" s="6">
        <v>1</v>
      </c>
      <c r="D1" s="96" t="s">
        <v>500</v>
      </c>
      <c r="F1" s="153"/>
    </row>
    <row r="2" spans="2:9" ht="18.600000000000001" x14ac:dyDescent="0.3">
      <c r="B2" s="6">
        <v>2</v>
      </c>
      <c r="D2" s="884" t="s">
        <v>3183</v>
      </c>
      <c r="E2" s="884"/>
      <c r="F2" s="884"/>
      <c r="G2" s="884"/>
    </row>
    <row r="3" spans="2:9" ht="8.4" customHeight="1" x14ac:dyDescent="0.3">
      <c r="B3" s="6">
        <v>3</v>
      </c>
      <c r="E3" s="48"/>
      <c r="F3" s="155"/>
    </row>
    <row r="4" spans="2:9" ht="18.75" customHeight="1" x14ac:dyDescent="0.3">
      <c r="B4" s="6">
        <v>4</v>
      </c>
      <c r="C4" s="152" t="s">
        <v>1101</v>
      </c>
      <c r="D4" s="156" t="s">
        <v>198</v>
      </c>
      <c r="E4" s="852" t="s">
        <v>542</v>
      </c>
      <c r="F4" s="537"/>
      <c r="G4" s="464" t="str">
        <f>IF(F4="","Responda la pregunta 1","")</f>
        <v>Responda la pregunta 1</v>
      </c>
      <c r="H4" s="157" t="s">
        <v>283</v>
      </c>
      <c r="I4" s="157" t="s">
        <v>283</v>
      </c>
    </row>
    <row r="5" spans="2:9" ht="18.75" customHeight="1" x14ac:dyDescent="0.3">
      <c r="B5" s="6">
        <v>5</v>
      </c>
      <c r="D5" s="156"/>
      <c r="E5" s="852"/>
      <c r="H5" s="157" t="s">
        <v>284</v>
      </c>
      <c r="I5" s="157" t="s">
        <v>284</v>
      </c>
    </row>
    <row r="6" spans="2:9" ht="18.75" customHeight="1" x14ac:dyDescent="0.3">
      <c r="B6" s="6">
        <v>6</v>
      </c>
      <c r="D6" s="156"/>
      <c r="E6" s="852"/>
      <c r="H6" s="157"/>
      <c r="I6" s="116" t="s">
        <v>1102</v>
      </c>
    </row>
    <row r="7" spans="2:9" ht="11.4" customHeight="1" x14ac:dyDescent="0.3">
      <c r="B7" s="6">
        <v>7</v>
      </c>
      <c r="D7" s="156"/>
      <c r="E7" s="158"/>
      <c r="F7" s="159"/>
      <c r="H7" s="157" t="s">
        <v>348</v>
      </c>
      <c r="I7" s="116"/>
    </row>
    <row r="8" spans="2:9" ht="18.75" customHeight="1" x14ac:dyDescent="0.3">
      <c r="B8" s="6">
        <v>8</v>
      </c>
      <c r="C8" s="29" t="s">
        <v>1103</v>
      </c>
      <c r="D8" s="156" t="s">
        <v>199</v>
      </c>
      <c r="E8" s="160" t="s">
        <v>520</v>
      </c>
    </row>
    <row r="9" spans="2:9" ht="18.75" customHeight="1" x14ac:dyDescent="0.3">
      <c r="B9" s="6">
        <v>9</v>
      </c>
      <c r="C9" s="29" t="s">
        <v>1103</v>
      </c>
      <c r="D9" s="156"/>
      <c r="E9" s="161" t="s">
        <v>1104</v>
      </c>
      <c r="F9" s="537"/>
      <c r="G9" s="464" t="str">
        <f>IF(F9="","Responda la pregunta","")</f>
        <v>Responda la pregunta</v>
      </c>
    </row>
    <row r="10" spans="2:9" ht="18.600000000000001" customHeight="1" x14ac:dyDescent="0.3">
      <c r="B10" s="6">
        <v>10</v>
      </c>
      <c r="C10" s="29" t="s">
        <v>1103</v>
      </c>
      <c r="D10" s="156"/>
      <c r="E10" s="139" t="s">
        <v>1105</v>
      </c>
      <c r="F10" s="537"/>
      <c r="G10" s="464" t="str">
        <f t="shared" ref="G10:G13" si="0">IF(F10="","Responda la pregunta","")</f>
        <v>Responda la pregunta</v>
      </c>
    </row>
    <row r="11" spans="2:9" ht="18.75" customHeight="1" x14ac:dyDescent="0.3">
      <c r="B11" s="6">
        <v>11</v>
      </c>
      <c r="C11" s="29" t="s">
        <v>1103</v>
      </c>
      <c r="D11" s="156"/>
      <c r="E11" s="139" t="s">
        <v>1106</v>
      </c>
      <c r="F11" s="537"/>
      <c r="G11" s="464" t="str">
        <f t="shared" si="0"/>
        <v>Responda la pregunta</v>
      </c>
    </row>
    <row r="12" spans="2:9" ht="18.600000000000001" customHeight="1" x14ac:dyDescent="0.3">
      <c r="B12" s="6">
        <v>12</v>
      </c>
      <c r="C12" s="29" t="s">
        <v>1103</v>
      </c>
      <c r="D12" s="156"/>
      <c r="E12" s="139" t="s">
        <v>1107</v>
      </c>
      <c r="F12" s="537"/>
      <c r="G12" s="464" t="str">
        <f t="shared" si="0"/>
        <v>Responda la pregunta</v>
      </c>
    </row>
    <row r="13" spans="2:9" ht="18.75" customHeight="1" x14ac:dyDescent="0.3">
      <c r="B13" s="6">
        <v>13</v>
      </c>
      <c r="C13" s="29" t="s">
        <v>1103</v>
      </c>
      <c r="D13" s="156"/>
      <c r="E13" s="139" t="s">
        <v>1108</v>
      </c>
      <c r="F13" s="537"/>
      <c r="G13" s="464" t="str">
        <f t="shared" si="0"/>
        <v>Responda la pregunta</v>
      </c>
    </row>
    <row r="14" spans="2:9" ht="11.4" customHeight="1" x14ac:dyDescent="0.3">
      <c r="B14" s="6">
        <v>14</v>
      </c>
      <c r="C14" s="153"/>
      <c r="D14" s="156"/>
      <c r="E14" s="162"/>
      <c r="F14" s="163"/>
      <c r="G14" s="571"/>
    </row>
    <row r="15" spans="2:9" ht="18.600000000000001" customHeight="1" x14ac:dyDescent="0.3">
      <c r="B15" s="6">
        <v>15</v>
      </c>
      <c r="C15" s="153" t="s">
        <v>1109</v>
      </c>
      <c r="D15" s="156" t="s">
        <v>200</v>
      </c>
      <c r="E15" s="160" t="s">
        <v>1110</v>
      </c>
      <c r="F15" s="537"/>
      <c r="G15" s="464" t="str">
        <f t="shared" ref="G15" si="1">IF(F15="","Responda la pregunta","")</f>
        <v>Responda la pregunta</v>
      </c>
    </row>
    <row r="16" spans="2:9" ht="18.600000000000001" customHeight="1" x14ac:dyDescent="0.3">
      <c r="B16" s="6">
        <v>16</v>
      </c>
      <c r="C16" s="153"/>
      <c r="D16" s="156"/>
      <c r="E16" s="659" t="str">
        <f>IF(F15="Sí","Responda lo que se le solicita en 3.1",IF(F15="No","Seleccione el o los motivos por los que no se ha habilitado (ver punto 3.2):",""))</f>
        <v/>
      </c>
      <c r="F16" s="164"/>
      <c r="G16" s="662" t="str">
        <f>IF(AND($F$17="",$F$15="Sí"),1,"")</f>
        <v/>
      </c>
    </row>
    <row r="17" spans="2:7" ht="18.75" customHeight="1" x14ac:dyDescent="0.3">
      <c r="B17" s="6">
        <v>17</v>
      </c>
      <c r="C17" s="153" t="s">
        <v>1111</v>
      </c>
      <c r="D17" s="165" t="s">
        <v>1112</v>
      </c>
      <c r="E17" s="166" t="s">
        <v>1113</v>
      </c>
      <c r="F17" s="167"/>
      <c r="G17" s="853" t="str">
        <f>IF(F15="Sí","* Artículo 4 del Reglamento de condiciones para las salas de lactancia materna en los centros de trabajo Nº 41080-MTSS-S","")</f>
        <v/>
      </c>
    </row>
    <row r="18" spans="2:7" ht="18.600000000000001" customHeight="1" x14ac:dyDescent="0.3">
      <c r="B18" s="6">
        <v>18</v>
      </c>
      <c r="C18" s="153" t="s">
        <v>1114</v>
      </c>
      <c r="D18" s="165" t="s">
        <v>1115</v>
      </c>
      <c r="E18" s="166" t="s">
        <v>3089</v>
      </c>
      <c r="G18" s="853"/>
    </row>
    <row r="19" spans="2:7" ht="18.75" customHeight="1" x14ac:dyDescent="0.3">
      <c r="B19" s="6">
        <v>19</v>
      </c>
      <c r="C19" s="153" t="s">
        <v>1114</v>
      </c>
      <c r="D19" s="165"/>
      <c r="E19" s="660" t="s">
        <v>1116</v>
      </c>
      <c r="F19" s="167"/>
      <c r="G19" s="786" t="str">
        <f>IF(AND(OR(F15="",F15="Sí"),F19="",F20="",F21="",F22=""),"",IF(AND(F15="No",OR(F19="X",F20="X",F21="X",F22="X")),"","Se indicó que NO tiene Sala para Lactancia, debe seleccionar al menos un motivo"))</f>
        <v/>
      </c>
    </row>
    <row r="20" spans="2:7" ht="18.75" customHeight="1" x14ac:dyDescent="0.3">
      <c r="B20" s="6">
        <v>20</v>
      </c>
      <c r="C20" s="153" t="s">
        <v>1114</v>
      </c>
      <c r="D20" s="165"/>
      <c r="E20" s="660" t="s">
        <v>1117</v>
      </c>
      <c r="F20" s="167"/>
      <c r="G20" s="786"/>
    </row>
    <row r="21" spans="2:7" ht="18.75" customHeight="1" x14ac:dyDescent="0.3">
      <c r="B21" s="6">
        <v>21</v>
      </c>
      <c r="C21" s="153" t="s">
        <v>1114</v>
      </c>
      <c r="D21" s="165"/>
      <c r="E21" s="660" t="s">
        <v>1118</v>
      </c>
      <c r="F21" s="167"/>
      <c r="G21" s="854" t="str">
        <f>IF(F15="No","** Artículo 100 del Código de Trabajo, Ley de Fomento a la Lactancia Materna, Reglamento a la Ley de Fomento a la Lactancia Materna, Ley N°7430, Decreto Ejecutivo 24576.","")</f>
        <v/>
      </c>
    </row>
    <row r="22" spans="2:7" ht="18.75" customHeight="1" x14ac:dyDescent="0.3">
      <c r="B22" s="6">
        <v>22</v>
      </c>
      <c r="C22" s="153" t="s">
        <v>1114</v>
      </c>
      <c r="D22" s="165"/>
      <c r="E22" s="660" t="s">
        <v>1119</v>
      </c>
      <c r="F22" s="167"/>
      <c r="G22" s="854"/>
    </row>
    <row r="23" spans="2:7" ht="12" customHeight="1" x14ac:dyDescent="0.3">
      <c r="B23" s="6">
        <v>23</v>
      </c>
      <c r="D23" s="156"/>
      <c r="E23" s="168"/>
      <c r="F23" s="161"/>
      <c r="G23" s="663"/>
    </row>
    <row r="24" spans="2:7" ht="18.75" customHeight="1" x14ac:dyDescent="0.3">
      <c r="B24" s="6">
        <v>24</v>
      </c>
      <c r="C24" s="152" t="s">
        <v>1120</v>
      </c>
      <c r="D24" s="156" t="s">
        <v>201</v>
      </c>
      <c r="E24" s="160" t="s">
        <v>561</v>
      </c>
    </row>
    <row r="25" spans="2:7" ht="18.75" customHeight="1" x14ac:dyDescent="0.3">
      <c r="B25" s="6">
        <v>25</v>
      </c>
      <c r="C25" s="152" t="s">
        <v>1120</v>
      </c>
      <c r="D25" s="156"/>
      <c r="E25" s="161" t="s">
        <v>1121</v>
      </c>
      <c r="F25" s="537"/>
      <c r="G25" s="851" t="str">
        <f>IF(OR(F25="X",F26="X",F27="X",F28="X"),"","Responda la pregunta 4")</f>
        <v>Responda la pregunta 4</v>
      </c>
    </row>
    <row r="26" spans="2:7" ht="18.75" customHeight="1" x14ac:dyDescent="0.3">
      <c r="B26" s="6">
        <v>26</v>
      </c>
      <c r="C26" s="152" t="s">
        <v>1120</v>
      </c>
      <c r="D26" s="156"/>
      <c r="E26" s="161" t="s">
        <v>1122</v>
      </c>
      <c r="F26" s="537"/>
      <c r="G26" s="851"/>
    </row>
    <row r="27" spans="2:7" ht="18.75" customHeight="1" x14ac:dyDescent="0.3">
      <c r="B27" s="6">
        <v>27</v>
      </c>
      <c r="C27" s="152" t="s">
        <v>1120</v>
      </c>
      <c r="D27" s="156"/>
      <c r="E27" s="161" t="s">
        <v>1123</v>
      </c>
      <c r="F27" s="537"/>
      <c r="G27" s="851"/>
    </row>
    <row r="28" spans="2:7" ht="18.75" customHeight="1" x14ac:dyDescent="0.3">
      <c r="B28" s="6">
        <v>28</v>
      </c>
      <c r="C28" s="152" t="s">
        <v>1120</v>
      </c>
      <c r="D28" s="156"/>
      <c r="E28" s="139" t="s">
        <v>1124</v>
      </c>
      <c r="F28" s="537"/>
      <c r="G28" s="851"/>
    </row>
    <row r="29" spans="2:7" ht="12" customHeight="1" x14ac:dyDescent="0.3">
      <c r="B29" s="6">
        <v>29</v>
      </c>
      <c r="D29" s="156"/>
      <c r="E29" s="168"/>
      <c r="G29" s="571"/>
    </row>
    <row r="30" spans="2:7" ht="18.75" customHeight="1" x14ac:dyDescent="0.3">
      <c r="B30" s="6">
        <v>30</v>
      </c>
      <c r="C30" s="152" t="s">
        <v>1125</v>
      </c>
      <c r="D30" s="156" t="s">
        <v>202</v>
      </c>
      <c r="E30" s="160" t="s">
        <v>562</v>
      </c>
      <c r="G30" s="571"/>
    </row>
    <row r="31" spans="2:7" ht="18.75" customHeight="1" x14ac:dyDescent="0.3">
      <c r="B31" s="6">
        <v>31</v>
      </c>
      <c r="C31" s="152" t="s">
        <v>1125</v>
      </c>
      <c r="D31" s="156"/>
      <c r="E31" s="139" t="s">
        <v>1126</v>
      </c>
      <c r="F31" s="537"/>
      <c r="G31" s="851" t="str">
        <f>IF(OR(F31="X",F32="X",F33="X",F34="X",F35="X",F36="X",F37="X",F38="X",F39="X",F40="X",F41="X"),"","Responda la pregunta 5")</f>
        <v>Responda la pregunta 5</v>
      </c>
    </row>
    <row r="32" spans="2:7" ht="18.75" customHeight="1" x14ac:dyDescent="0.3">
      <c r="B32" s="6">
        <v>32</v>
      </c>
      <c r="C32" s="152" t="s">
        <v>1125</v>
      </c>
      <c r="D32" s="156"/>
      <c r="E32" s="139" t="s">
        <v>1127</v>
      </c>
      <c r="F32" s="537"/>
      <c r="G32" s="851"/>
    </row>
    <row r="33" spans="2:7" ht="18.75" customHeight="1" x14ac:dyDescent="0.3">
      <c r="B33" s="6">
        <v>33</v>
      </c>
      <c r="C33" s="152" t="s">
        <v>1125</v>
      </c>
      <c r="D33" s="156"/>
      <c r="E33" s="139" t="s">
        <v>1128</v>
      </c>
      <c r="F33" s="537"/>
      <c r="G33" s="851"/>
    </row>
    <row r="34" spans="2:7" ht="18.75" customHeight="1" x14ac:dyDescent="0.3">
      <c r="B34" s="6">
        <v>34</v>
      </c>
      <c r="C34" s="152" t="s">
        <v>1125</v>
      </c>
      <c r="D34" s="156"/>
      <c r="E34" s="139" t="s">
        <v>1129</v>
      </c>
      <c r="F34" s="537"/>
      <c r="G34" s="851"/>
    </row>
    <row r="35" spans="2:7" ht="18.75" customHeight="1" x14ac:dyDescent="0.3">
      <c r="B35" s="6">
        <v>35</v>
      </c>
      <c r="C35" s="152" t="s">
        <v>1125</v>
      </c>
      <c r="D35" s="156"/>
      <c r="E35" s="139" t="s">
        <v>1130</v>
      </c>
      <c r="F35" s="537"/>
    </row>
    <row r="36" spans="2:7" ht="18.75" customHeight="1" x14ac:dyDescent="0.3">
      <c r="B36" s="6">
        <v>36</v>
      </c>
      <c r="C36" s="152" t="s">
        <v>1125</v>
      </c>
      <c r="D36" s="156"/>
      <c r="E36" s="139" t="s">
        <v>1131</v>
      </c>
      <c r="F36" s="537"/>
    </row>
    <row r="37" spans="2:7" ht="18.75" customHeight="1" x14ac:dyDescent="0.3">
      <c r="B37" s="6">
        <v>37</v>
      </c>
      <c r="C37" s="152" t="s">
        <v>1125</v>
      </c>
      <c r="D37" s="156"/>
      <c r="E37" s="139" t="s">
        <v>523</v>
      </c>
      <c r="F37" s="537"/>
    </row>
    <row r="38" spans="2:7" ht="18.75" customHeight="1" x14ac:dyDescent="0.3">
      <c r="B38" s="6">
        <v>38</v>
      </c>
      <c r="C38" s="152" t="s">
        <v>1125</v>
      </c>
      <c r="D38" s="156"/>
      <c r="E38" s="139" t="s">
        <v>524</v>
      </c>
      <c r="F38" s="537"/>
    </row>
    <row r="39" spans="2:7" ht="18.75" customHeight="1" x14ac:dyDescent="0.3">
      <c r="B39" s="6">
        <v>39</v>
      </c>
      <c r="C39" s="152" t="s">
        <v>1125</v>
      </c>
      <c r="D39" s="156"/>
      <c r="E39" s="139" t="s">
        <v>1132</v>
      </c>
      <c r="F39" s="537"/>
    </row>
    <row r="40" spans="2:7" ht="18.75" customHeight="1" x14ac:dyDescent="0.3">
      <c r="B40" s="6">
        <v>40</v>
      </c>
      <c r="C40" s="152" t="s">
        <v>1125</v>
      </c>
      <c r="D40" s="156"/>
      <c r="E40" s="139" t="s">
        <v>1133</v>
      </c>
      <c r="F40" s="537"/>
    </row>
    <row r="41" spans="2:7" ht="18.75" customHeight="1" x14ac:dyDescent="0.3">
      <c r="B41" s="6">
        <v>41</v>
      </c>
      <c r="C41" s="152" t="s">
        <v>1125</v>
      </c>
      <c r="D41" s="156"/>
      <c r="E41" s="139" t="s">
        <v>234</v>
      </c>
      <c r="F41" s="537"/>
    </row>
    <row r="42" spans="2:7" ht="12" customHeight="1" x14ac:dyDescent="0.3">
      <c r="B42" s="6">
        <v>42</v>
      </c>
      <c r="D42" s="156"/>
      <c r="E42" s="168"/>
      <c r="F42" s="49"/>
    </row>
    <row r="43" spans="2:7" ht="18.75" customHeight="1" x14ac:dyDescent="0.3">
      <c r="B43" s="6">
        <v>43</v>
      </c>
      <c r="C43" s="152" t="s">
        <v>1134</v>
      </c>
      <c r="D43" s="156" t="s">
        <v>203</v>
      </c>
      <c r="E43" s="160" t="s">
        <v>235</v>
      </c>
      <c r="F43" s="49"/>
    </row>
    <row r="44" spans="2:7" ht="18.75" customHeight="1" x14ac:dyDescent="0.3">
      <c r="B44" s="6">
        <v>44</v>
      </c>
      <c r="C44" s="152" t="s">
        <v>1134</v>
      </c>
      <c r="D44" s="156"/>
      <c r="E44" s="139" t="s">
        <v>1135</v>
      </c>
      <c r="F44" s="537"/>
      <c r="G44" s="851" t="str">
        <f>IF(OR(F44="X",F45="X",F46="X",F47="X",F48="X",F49="X"),"","Responda la pregunta 6")</f>
        <v>Responda la pregunta 6</v>
      </c>
    </row>
    <row r="45" spans="2:7" ht="18.75" customHeight="1" x14ac:dyDescent="0.3">
      <c r="B45" s="6">
        <v>45</v>
      </c>
      <c r="C45" s="152" t="s">
        <v>1134</v>
      </c>
      <c r="D45" s="156"/>
      <c r="E45" s="139" t="s">
        <v>1136</v>
      </c>
      <c r="F45" s="537"/>
      <c r="G45" s="851"/>
    </row>
    <row r="46" spans="2:7" ht="18.75" customHeight="1" x14ac:dyDescent="0.3">
      <c r="B46" s="6">
        <v>46</v>
      </c>
      <c r="C46" s="152" t="s">
        <v>1134</v>
      </c>
      <c r="D46" s="156"/>
      <c r="E46" s="139" t="s">
        <v>1137</v>
      </c>
      <c r="F46" s="537"/>
      <c r="G46" s="851"/>
    </row>
    <row r="47" spans="2:7" ht="18.75" customHeight="1" x14ac:dyDescent="0.3">
      <c r="B47" s="6">
        <v>47</v>
      </c>
      <c r="C47" s="152" t="s">
        <v>1134</v>
      </c>
      <c r="D47" s="156"/>
      <c r="E47" s="139" t="s">
        <v>1138</v>
      </c>
      <c r="F47" s="537"/>
      <c r="G47" s="851"/>
    </row>
    <row r="48" spans="2:7" ht="18.75" customHeight="1" x14ac:dyDescent="0.3">
      <c r="B48" s="6">
        <v>48</v>
      </c>
      <c r="C48" s="152" t="s">
        <v>1134</v>
      </c>
      <c r="D48" s="156"/>
      <c r="E48" s="139" t="s">
        <v>1139</v>
      </c>
      <c r="F48" s="537"/>
    </row>
    <row r="49" spans="2:7" ht="18.75" customHeight="1" x14ac:dyDescent="0.3">
      <c r="B49" s="6">
        <v>49</v>
      </c>
      <c r="C49" s="152" t="s">
        <v>1134</v>
      </c>
      <c r="D49" s="156"/>
      <c r="E49" s="139" t="s">
        <v>234</v>
      </c>
      <c r="F49" s="537"/>
    </row>
    <row r="50" spans="2:7" ht="12" customHeight="1" x14ac:dyDescent="0.3">
      <c r="B50" s="6">
        <v>50</v>
      </c>
      <c r="D50" s="156"/>
      <c r="E50" s="29"/>
      <c r="F50" s="49"/>
    </row>
    <row r="51" spans="2:7" ht="24.6" customHeight="1" x14ac:dyDescent="0.3">
      <c r="B51" s="6">
        <v>51</v>
      </c>
      <c r="C51" s="152" t="s">
        <v>1140</v>
      </c>
      <c r="D51" s="156" t="s">
        <v>204</v>
      </c>
      <c r="E51" s="160" t="s">
        <v>563</v>
      </c>
      <c r="F51" s="49"/>
    </row>
    <row r="52" spans="2:7" ht="18.75" customHeight="1" x14ac:dyDescent="0.3">
      <c r="B52" s="6">
        <v>52</v>
      </c>
      <c r="C52" s="152" t="s">
        <v>1140</v>
      </c>
      <c r="D52" s="156"/>
      <c r="E52" s="139" t="s">
        <v>1141</v>
      </c>
      <c r="F52" s="537"/>
      <c r="G52" s="851" t="str">
        <f>IF(OR(F52="X",F53="X",F54="X",F55="X",F56="X",F57="X"),"","Responda la pregunta 7")</f>
        <v>Responda la pregunta 7</v>
      </c>
    </row>
    <row r="53" spans="2:7" ht="18.75" customHeight="1" x14ac:dyDescent="0.3">
      <c r="B53" s="6">
        <v>53</v>
      </c>
      <c r="C53" s="152" t="s">
        <v>1140</v>
      </c>
      <c r="D53" s="156"/>
      <c r="E53" s="139" t="s">
        <v>1142</v>
      </c>
      <c r="F53" s="537"/>
      <c r="G53" s="851"/>
    </row>
    <row r="54" spans="2:7" ht="18.75" customHeight="1" x14ac:dyDescent="0.3">
      <c r="B54" s="6">
        <v>54</v>
      </c>
      <c r="C54" s="152" t="s">
        <v>1140</v>
      </c>
      <c r="D54" s="156"/>
      <c r="E54" s="139" t="s">
        <v>1143</v>
      </c>
      <c r="F54" s="537"/>
      <c r="G54" s="851"/>
    </row>
    <row r="55" spans="2:7" ht="18.75" customHeight="1" x14ac:dyDescent="0.3">
      <c r="B55" s="6">
        <v>55</v>
      </c>
      <c r="C55" s="152" t="s">
        <v>1140</v>
      </c>
      <c r="D55" s="156"/>
      <c r="E55" s="139" t="s">
        <v>1144</v>
      </c>
      <c r="F55" s="537"/>
      <c r="G55" s="851"/>
    </row>
    <row r="56" spans="2:7" ht="18.75" customHeight="1" x14ac:dyDescent="0.3">
      <c r="B56" s="6">
        <v>56</v>
      </c>
      <c r="C56" s="152" t="s">
        <v>1140</v>
      </c>
      <c r="D56" s="156"/>
      <c r="E56" s="139" t="s">
        <v>1145</v>
      </c>
      <c r="F56" s="537"/>
      <c r="G56" s="571"/>
    </row>
    <row r="57" spans="2:7" ht="18.75" customHeight="1" x14ac:dyDescent="0.3">
      <c r="B57" s="6">
        <v>57</v>
      </c>
      <c r="C57" s="152" t="s">
        <v>1140</v>
      </c>
      <c r="D57" s="156"/>
      <c r="E57" s="139" t="s">
        <v>1146</v>
      </c>
      <c r="F57" s="537"/>
      <c r="G57" s="571"/>
    </row>
    <row r="58" spans="2:7" ht="12.6" customHeight="1" x14ac:dyDescent="0.3">
      <c r="B58" s="6">
        <v>58</v>
      </c>
      <c r="D58" s="156"/>
      <c r="G58" s="571"/>
    </row>
    <row r="59" spans="2:7" ht="18.75" customHeight="1" x14ac:dyDescent="0.3">
      <c r="B59" s="6">
        <v>59</v>
      </c>
      <c r="C59" s="152" t="s">
        <v>1147</v>
      </c>
      <c r="D59" s="156" t="s">
        <v>205</v>
      </c>
      <c r="E59" s="160" t="s">
        <v>481</v>
      </c>
      <c r="F59" s="537"/>
      <c r="G59" s="464" t="str">
        <f>IF(F59="","Responda la pregunta 8","")</f>
        <v>Responda la pregunta 8</v>
      </c>
    </row>
    <row r="60" spans="2:7" ht="18.75" customHeight="1" x14ac:dyDescent="0.3">
      <c r="B60" s="6">
        <v>60</v>
      </c>
      <c r="C60" s="152" t="s">
        <v>1147</v>
      </c>
      <c r="D60" s="156"/>
      <c r="E60" s="169" t="str">
        <f>IF(F59="Sí","Indique nombre y código presupuestario de la institución con la que se comparte","")</f>
        <v/>
      </c>
      <c r="G60" s="572"/>
    </row>
    <row r="61" spans="2:7" ht="18.75" customHeight="1" x14ac:dyDescent="0.3">
      <c r="B61" s="6">
        <v>61</v>
      </c>
      <c r="C61" s="152" t="s">
        <v>1147</v>
      </c>
      <c r="D61" s="156"/>
      <c r="E61" s="538"/>
      <c r="F61" s="537"/>
      <c r="G61" s="851" t="str" cm="1">
        <f t="array" ref="G61">IF(AND(OR(F59="No",F59=""),E61:E64=""),"",IF(AND(OR(F59="No",F59=""),OR(E61:E64&lt;&gt;"")),"¿Comparte edificio? Verifique la respuesta a la pregunta.",IF(AND(F59="Sí",OR(E61:E64&lt;&gt;"")),"","Se indicó que comparte el edificio, complete lo que se le solicita")))</f>
        <v/>
      </c>
    </row>
    <row r="62" spans="2:7" ht="18.75" customHeight="1" x14ac:dyDescent="0.3">
      <c r="B62" s="6">
        <v>62</v>
      </c>
      <c r="C62" s="152" t="s">
        <v>1147</v>
      </c>
      <c r="D62" s="156"/>
      <c r="E62" s="538"/>
      <c r="F62" s="537"/>
      <c r="G62" s="851"/>
    </row>
    <row r="63" spans="2:7" ht="18.75" customHeight="1" x14ac:dyDescent="0.3">
      <c r="B63" s="6">
        <v>63</v>
      </c>
      <c r="C63" s="152" t="s">
        <v>1147</v>
      </c>
      <c r="D63" s="156"/>
      <c r="E63" s="538"/>
      <c r="F63" s="537"/>
      <c r="G63" s="851"/>
    </row>
    <row r="64" spans="2:7" ht="18.75" customHeight="1" x14ac:dyDescent="0.3">
      <c r="B64" s="6">
        <v>64</v>
      </c>
      <c r="C64" s="152" t="s">
        <v>1147</v>
      </c>
      <c r="D64" s="156"/>
      <c r="E64" s="538"/>
      <c r="F64" s="537"/>
      <c r="G64" s="851"/>
    </row>
    <row r="65" spans="2:6" ht="12" customHeight="1" x14ac:dyDescent="0.3">
      <c r="B65" s="6">
        <v>65</v>
      </c>
      <c r="D65" s="156"/>
      <c r="E65" s="170"/>
      <c r="F65" s="167"/>
    </row>
    <row r="66" spans="2:6" ht="18.600000000000001" customHeight="1" x14ac:dyDescent="0.3">
      <c r="B66" s="6">
        <v>66</v>
      </c>
      <c r="D66" s="156"/>
      <c r="E66" s="171" t="s">
        <v>255</v>
      </c>
    </row>
    <row r="67" spans="2:6" ht="18.75" customHeight="1" x14ac:dyDescent="0.3">
      <c r="B67" s="6">
        <v>67</v>
      </c>
      <c r="C67" s="152" t="s">
        <v>1148</v>
      </c>
      <c r="D67" s="156"/>
      <c r="E67" s="855"/>
      <c r="F67" s="856"/>
    </row>
    <row r="68" spans="2:6" ht="18.75" customHeight="1" x14ac:dyDescent="0.3">
      <c r="D68" s="156"/>
      <c r="E68" s="857"/>
      <c r="F68" s="858"/>
    </row>
    <row r="69" spans="2:6" ht="16.2" x14ac:dyDescent="0.3">
      <c r="D69" s="156"/>
      <c r="E69" s="857"/>
      <c r="F69" s="858"/>
    </row>
    <row r="70" spans="2:6" ht="16.2" x14ac:dyDescent="0.3">
      <c r="D70" s="156"/>
      <c r="E70" s="857"/>
      <c r="F70" s="858"/>
    </row>
    <row r="71" spans="2:6" ht="16.2" x14ac:dyDescent="0.3">
      <c r="D71" s="156"/>
      <c r="E71" s="857"/>
      <c r="F71" s="858"/>
    </row>
    <row r="72" spans="2:6" ht="16.2" x14ac:dyDescent="0.3">
      <c r="D72" s="156"/>
      <c r="E72" s="859"/>
      <c r="F72" s="860"/>
    </row>
    <row r="73" spans="2:6" ht="16.2" x14ac:dyDescent="0.3">
      <c r="D73" s="156"/>
    </row>
    <row r="74" spans="2:6" ht="16.2" x14ac:dyDescent="0.3">
      <c r="D74" s="156"/>
    </row>
    <row r="75" spans="2:6" ht="16.2" x14ac:dyDescent="0.3">
      <c r="D75" s="156"/>
    </row>
    <row r="76" spans="2:6" ht="16.2" x14ac:dyDescent="0.3">
      <c r="D76" s="156"/>
    </row>
    <row r="77" spans="2:6" ht="16.2" x14ac:dyDescent="0.3">
      <c r="D77" s="156"/>
    </row>
    <row r="78" spans="2:6" ht="16.2" x14ac:dyDescent="0.3">
      <c r="D78" s="156"/>
    </row>
    <row r="79" spans="2:6" ht="16.2" x14ac:dyDescent="0.3">
      <c r="D79" s="156"/>
    </row>
    <row r="80" spans="2:6" ht="16.2" x14ac:dyDescent="0.3">
      <c r="D80" s="156"/>
    </row>
    <row r="81" spans="2:4" s="153" customFormat="1" ht="16.2" x14ac:dyDescent="0.3">
      <c r="B81" s="573"/>
      <c r="C81" s="152"/>
      <c r="D81" s="156"/>
    </row>
    <row r="82" spans="2:4" s="153" customFormat="1" ht="16.2" x14ac:dyDescent="0.3">
      <c r="B82" s="573"/>
      <c r="C82" s="152"/>
      <c r="D82" s="156"/>
    </row>
    <row r="83" spans="2:4" s="153" customFormat="1" ht="16.2" x14ac:dyDescent="0.3">
      <c r="B83" s="573"/>
      <c r="C83" s="152"/>
      <c r="D83" s="156"/>
    </row>
    <row r="84" spans="2:4" s="153" customFormat="1" ht="16.2" x14ac:dyDescent="0.3">
      <c r="B84" s="573"/>
      <c r="C84" s="152"/>
      <c r="D84" s="156"/>
    </row>
    <row r="85" spans="2:4" s="153" customFormat="1" ht="16.2" x14ac:dyDescent="0.3">
      <c r="B85" s="573"/>
      <c r="C85" s="152"/>
      <c r="D85" s="156"/>
    </row>
    <row r="86" spans="2:4" s="153" customFormat="1" ht="16.2" x14ac:dyDescent="0.3">
      <c r="B86" s="573"/>
      <c r="C86" s="152"/>
      <c r="D86" s="156"/>
    </row>
    <row r="87" spans="2:4" s="153" customFormat="1" ht="16.2" x14ac:dyDescent="0.3">
      <c r="B87" s="573"/>
      <c r="C87" s="152"/>
      <c r="D87" s="156"/>
    </row>
    <row r="88" spans="2:4" s="153" customFormat="1" ht="16.2" x14ac:dyDescent="0.3">
      <c r="B88" s="573"/>
      <c r="C88" s="152"/>
      <c r="D88" s="156"/>
    </row>
    <row r="89" spans="2:4" s="153" customFormat="1" ht="16.2" x14ac:dyDescent="0.3">
      <c r="B89" s="573"/>
      <c r="C89" s="152"/>
      <c r="D89" s="156"/>
    </row>
    <row r="90" spans="2:4" s="153" customFormat="1" ht="16.2" x14ac:dyDescent="0.3">
      <c r="B90" s="573"/>
      <c r="C90" s="152"/>
      <c r="D90" s="156"/>
    </row>
    <row r="91" spans="2:4" s="153" customFormat="1" ht="16.2" x14ac:dyDescent="0.3">
      <c r="B91" s="573"/>
      <c r="C91" s="152"/>
      <c r="D91" s="156"/>
    </row>
    <row r="92" spans="2:4" s="153" customFormat="1" ht="16.2" x14ac:dyDescent="0.3">
      <c r="B92" s="573"/>
      <c r="C92" s="152"/>
      <c r="D92" s="156"/>
    </row>
    <row r="93" spans="2:4" s="153" customFormat="1" ht="16.2" x14ac:dyDescent="0.3">
      <c r="B93" s="573"/>
      <c r="C93" s="152"/>
      <c r="D93" s="156"/>
    </row>
    <row r="94" spans="2:4" s="153" customFormat="1" ht="16.2" x14ac:dyDescent="0.3">
      <c r="B94" s="573"/>
      <c r="C94" s="152"/>
      <c r="D94" s="156"/>
    </row>
  </sheetData>
  <sheetProtection algorithmName="SHA-512" hashValue="pwmPzRlCO5KRyiw0tDSRhYdGRxpjjp4pCBz8+wAq/7sLaByB82gd/EbDHj9NEjvFvHCo7TmlsNAEJET5aOfL/A==" saltValue="w+eLZ5Ru2atbDChZEKvcbQ==" spinCount="100000" sheet="1" objects="1" scenarios="1" sort="0" autoFilter="0" pivotTables="0"/>
  <mergeCells count="10">
    <mergeCell ref="G31:G34"/>
    <mergeCell ref="G44:G47"/>
    <mergeCell ref="G52:G55"/>
    <mergeCell ref="G61:G64"/>
    <mergeCell ref="E67:F72"/>
    <mergeCell ref="G25:G28"/>
    <mergeCell ref="E4:E6"/>
    <mergeCell ref="G17:G18"/>
    <mergeCell ref="G19:G20"/>
    <mergeCell ref="G21:G22"/>
  </mergeCells>
  <conditionalFormatting sqref="C8:C13">
    <cfRule type="cellIs" dxfId="18" priority="10" operator="equal">
      <formula>"Error!"</formula>
    </cfRule>
  </conditionalFormatting>
  <conditionalFormatting sqref="C24:D28">
    <cfRule type="cellIs" dxfId="17" priority="15" operator="equal">
      <formula>"Error!"</formula>
    </cfRule>
  </conditionalFormatting>
  <conditionalFormatting sqref="C30:D41">
    <cfRule type="cellIs" dxfId="16" priority="14" operator="equal">
      <formula>"Error!"</formula>
    </cfRule>
  </conditionalFormatting>
  <conditionalFormatting sqref="D17:E17">
    <cfRule type="expression" dxfId="15" priority="4">
      <formula>$F$15="Sí"</formula>
    </cfRule>
  </conditionalFormatting>
  <conditionalFormatting sqref="D18:E22">
    <cfRule type="expression" dxfId="14" priority="3">
      <formula>$F$15="No"</formula>
    </cfRule>
  </conditionalFormatting>
  <conditionalFormatting sqref="E8">
    <cfRule type="cellIs" dxfId="13" priority="12" operator="equal">
      <formula>"Error!"</formula>
    </cfRule>
  </conditionalFormatting>
  <conditionalFormatting sqref="E23:E42">
    <cfRule type="cellIs" dxfId="12" priority="7" operator="equal">
      <formula>"Error!"</formula>
    </cfRule>
  </conditionalFormatting>
  <conditionalFormatting sqref="F4">
    <cfRule type="containsBlanks" dxfId="11" priority="13">
      <formula>LEN(TRIM(F4))=0</formula>
    </cfRule>
  </conditionalFormatting>
  <conditionalFormatting sqref="F9:F13">
    <cfRule type="containsBlanks" dxfId="10" priority="8">
      <formula>LEN(TRIM(F9))=0</formula>
    </cfRule>
  </conditionalFormatting>
  <conditionalFormatting sqref="F15">
    <cfRule type="containsBlanks" dxfId="9" priority="6">
      <formula>LEN(TRIM(F15))=0</formula>
    </cfRule>
  </conditionalFormatting>
  <conditionalFormatting sqref="F17">
    <cfRule type="expression" dxfId="8" priority="2">
      <formula>$G$16=1</formula>
    </cfRule>
    <cfRule type="expression" dxfId="7" priority="5">
      <formula>$F$15="Sí"</formula>
    </cfRule>
  </conditionalFormatting>
  <conditionalFormatting sqref="F19:F22">
    <cfRule type="expression" dxfId="6" priority="1">
      <formula>$F$15="No"</formula>
    </cfRule>
  </conditionalFormatting>
  <conditionalFormatting sqref="F59">
    <cfRule type="containsBlanks" dxfId="5" priority="11">
      <formula>LEN(TRIM(F59))=0</formula>
    </cfRule>
  </conditionalFormatting>
  <dataValidations count="2">
    <dataValidation type="list" allowBlank="1" showInputMessage="1" showErrorMessage="1" sqref="F31:F41 F25:F28 F44:F49 F52:F57 F19:F22" xr:uid="{F2F3B070-D89C-4FCD-9CF2-970D91680760}">
      <formula1>marca</formula1>
    </dataValidation>
    <dataValidation type="list" allowBlank="1" showInputMessage="1" showErrorMessage="1" sqref="F4 F9:F13 F59 F15 F17" xr:uid="{AFF3FD20-21D6-4400-B76D-C8E37FD1AD58}">
      <formula1>sino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44"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F0AB-E8C2-4A94-91AC-4D6128D2792D}">
  <sheetPr codeName="Hoja2"/>
  <dimension ref="B4:C237"/>
  <sheetViews>
    <sheetView topLeftCell="A43" workbookViewId="0">
      <selection activeCell="B6" sqref="B6:B237"/>
    </sheetView>
  </sheetViews>
  <sheetFormatPr baseColWidth="10" defaultRowHeight="14.4" x14ac:dyDescent="0.3"/>
  <sheetData>
    <row r="4" spans="2:3" x14ac:dyDescent="0.3">
      <c r="C4" s="44" t="s">
        <v>21</v>
      </c>
    </row>
    <row r="5" spans="2:3" x14ac:dyDescent="0.3">
      <c r="C5" s="45" t="s">
        <v>388</v>
      </c>
    </row>
    <row r="6" spans="2:3" x14ac:dyDescent="0.3">
      <c r="B6" t="str">
        <f>IF(C6=C5,"XX","")</f>
        <v/>
      </c>
      <c r="C6" s="43" t="s">
        <v>294</v>
      </c>
    </row>
    <row r="7" spans="2:3" x14ac:dyDescent="0.3">
      <c r="B7" t="str">
        <f t="shared" ref="B7:B70" si="0">IF(C7=C6,"XX","")</f>
        <v/>
      </c>
      <c r="C7" s="43" t="s">
        <v>300</v>
      </c>
    </row>
    <row r="8" spans="2:3" x14ac:dyDescent="0.3">
      <c r="B8" t="str">
        <f t="shared" si="0"/>
        <v/>
      </c>
      <c r="C8" s="43" t="s">
        <v>437</v>
      </c>
    </row>
    <row r="9" spans="2:3" x14ac:dyDescent="0.3">
      <c r="B9" t="str">
        <f t="shared" si="0"/>
        <v/>
      </c>
      <c r="C9" s="43" t="s">
        <v>1099</v>
      </c>
    </row>
    <row r="10" spans="2:3" x14ac:dyDescent="0.3">
      <c r="B10" t="str">
        <f t="shared" si="0"/>
        <v/>
      </c>
      <c r="C10" s="43" t="s">
        <v>450</v>
      </c>
    </row>
    <row r="11" spans="2:3" x14ac:dyDescent="0.3">
      <c r="B11" t="str">
        <f t="shared" si="0"/>
        <v/>
      </c>
      <c r="C11" s="43" t="s">
        <v>464</v>
      </c>
    </row>
    <row r="12" spans="2:3" x14ac:dyDescent="0.3">
      <c r="B12" t="str">
        <f t="shared" si="0"/>
        <v/>
      </c>
      <c r="C12" s="43" t="s">
        <v>452</v>
      </c>
    </row>
    <row r="13" spans="2:3" x14ac:dyDescent="0.3">
      <c r="B13" t="str">
        <f t="shared" si="0"/>
        <v/>
      </c>
      <c r="C13" s="43" t="s">
        <v>324</v>
      </c>
    </row>
    <row r="14" spans="2:3" x14ac:dyDescent="0.3">
      <c r="B14" t="str">
        <f t="shared" si="0"/>
        <v/>
      </c>
      <c r="C14" s="43" t="s">
        <v>386</v>
      </c>
    </row>
    <row r="15" spans="2:3" x14ac:dyDescent="0.3">
      <c r="B15" t="str">
        <f t="shared" si="0"/>
        <v/>
      </c>
      <c r="C15" s="43" t="s">
        <v>491</v>
      </c>
    </row>
    <row r="16" spans="2:3" x14ac:dyDescent="0.3">
      <c r="B16" t="str">
        <f t="shared" si="0"/>
        <v/>
      </c>
      <c r="C16" s="43" t="s">
        <v>328</v>
      </c>
    </row>
    <row r="17" spans="2:3" x14ac:dyDescent="0.3">
      <c r="B17" t="str">
        <f t="shared" si="0"/>
        <v/>
      </c>
      <c r="C17" s="43" t="s">
        <v>466</v>
      </c>
    </row>
    <row r="18" spans="2:3" x14ac:dyDescent="0.3">
      <c r="B18" t="str">
        <f t="shared" si="0"/>
        <v/>
      </c>
      <c r="C18" s="43" t="s">
        <v>493</v>
      </c>
    </row>
    <row r="19" spans="2:3" x14ac:dyDescent="0.3">
      <c r="B19" t="str">
        <f t="shared" si="0"/>
        <v/>
      </c>
      <c r="C19" s="43" t="s">
        <v>416</v>
      </c>
    </row>
    <row r="20" spans="2:3" x14ac:dyDescent="0.3">
      <c r="B20" t="str">
        <f t="shared" si="0"/>
        <v/>
      </c>
      <c r="C20" s="43" t="s">
        <v>2338</v>
      </c>
    </row>
    <row r="21" spans="2:3" x14ac:dyDescent="0.3">
      <c r="B21" t="str">
        <f t="shared" si="0"/>
        <v/>
      </c>
      <c r="C21" s="43" t="s">
        <v>383</v>
      </c>
    </row>
    <row r="22" spans="2:3" x14ac:dyDescent="0.3">
      <c r="B22" t="str">
        <f t="shared" si="0"/>
        <v/>
      </c>
      <c r="C22" s="43" t="s">
        <v>549</v>
      </c>
    </row>
    <row r="23" spans="2:3" x14ac:dyDescent="0.3">
      <c r="B23" t="str">
        <f t="shared" si="0"/>
        <v/>
      </c>
      <c r="C23" s="43" t="s">
        <v>449</v>
      </c>
    </row>
    <row r="24" spans="2:3" x14ac:dyDescent="0.3">
      <c r="B24" t="str">
        <f t="shared" si="0"/>
        <v/>
      </c>
      <c r="C24" s="43" t="s">
        <v>485</v>
      </c>
    </row>
    <row r="25" spans="2:3" x14ac:dyDescent="0.3">
      <c r="B25" t="str">
        <f t="shared" si="0"/>
        <v/>
      </c>
      <c r="C25" s="43" t="s">
        <v>439</v>
      </c>
    </row>
    <row r="26" spans="2:3" x14ac:dyDescent="0.3">
      <c r="B26" t="str">
        <f t="shared" si="0"/>
        <v/>
      </c>
      <c r="C26" s="43" t="s">
        <v>2463</v>
      </c>
    </row>
    <row r="27" spans="2:3" x14ac:dyDescent="0.3">
      <c r="B27" t="str">
        <f t="shared" si="0"/>
        <v/>
      </c>
      <c r="C27" s="43" t="s">
        <v>2904</v>
      </c>
    </row>
    <row r="28" spans="2:3" x14ac:dyDescent="0.3">
      <c r="B28" t="str">
        <f t="shared" si="0"/>
        <v/>
      </c>
      <c r="C28" s="43" t="s">
        <v>2944</v>
      </c>
    </row>
    <row r="29" spans="2:3" x14ac:dyDescent="0.3">
      <c r="B29" t="str">
        <f t="shared" si="0"/>
        <v/>
      </c>
      <c r="C29" s="43" t="s">
        <v>319</v>
      </c>
    </row>
    <row r="30" spans="2:3" x14ac:dyDescent="0.3">
      <c r="B30" t="str">
        <f t="shared" si="0"/>
        <v/>
      </c>
      <c r="C30" s="43" t="s">
        <v>552</v>
      </c>
    </row>
    <row r="31" spans="2:3" x14ac:dyDescent="0.3">
      <c r="B31" t="str">
        <f t="shared" si="0"/>
        <v/>
      </c>
      <c r="C31" s="43" t="s">
        <v>444</v>
      </c>
    </row>
    <row r="32" spans="2:3" x14ac:dyDescent="0.3">
      <c r="B32" t="str">
        <f t="shared" si="0"/>
        <v/>
      </c>
      <c r="C32" s="43" t="s">
        <v>382</v>
      </c>
    </row>
    <row r="33" spans="2:3" x14ac:dyDescent="0.3">
      <c r="B33" t="str">
        <f t="shared" si="0"/>
        <v/>
      </c>
      <c r="C33" s="43" t="s">
        <v>355</v>
      </c>
    </row>
    <row r="34" spans="2:3" x14ac:dyDescent="0.3">
      <c r="B34" t="str">
        <f t="shared" si="0"/>
        <v/>
      </c>
      <c r="C34" s="43" t="s">
        <v>291</v>
      </c>
    </row>
    <row r="35" spans="2:3" x14ac:dyDescent="0.3">
      <c r="B35" t="str">
        <f t="shared" si="0"/>
        <v/>
      </c>
      <c r="C35" s="43" t="s">
        <v>440</v>
      </c>
    </row>
    <row r="36" spans="2:3" x14ac:dyDescent="0.3">
      <c r="B36" t="str">
        <f t="shared" si="0"/>
        <v/>
      </c>
      <c r="C36" s="43" t="s">
        <v>1092</v>
      </c>
    </row>
    <row r="37" spans="2:3" x14ac:dyDescent="0.3">
      <c r="B37" t="str">
        <f t="shared" si="0"/>
        <v/>
      </c>
      <c r="C37" s="43" t="s">
        <v>556</v>
      </c>
    </row>
    <row r="38" spans="2:3" x14ac:dyDescent="0.3">
      <c r="B38" t="str">
        <f t="shared" si="0"/>
        <v/>
      </c>
      <c r="C38" s="43" t="s">
        <v>1019</v>
      </c>
    </row>
    <row r="39" spans="2:3" x14ac:dyDescent="0.3">
      <c r="B39" t="str">
        <f t="shared" si="0"/>
        <v/>
      </c>
      <c r="C39" s="43" t="s">
        <v>467</v>
      </c>
    </row>
    <row r="40" spans="2:3" x14ac:dyDescent="0.3">
      <c r="B40" t="str">
        <f t="shared" si="0"/>
        <v/>
      </c>
      <c r="C40" s="43" t="s">
        <v>496</v>
      </c>
    </row>
    <row r="41" spans="2:3" x14ac:dyDescent="0.3">
      <c r="B41" t="str">
        <f t="shared" si="0"/>
        <v/>
      </c>
      <c r="C41" s="43" t="s">
        <v>2950</v>
      </c>
    </row>
    <row r="42" spans="2:3" x14ac:dyDescent="0.3">
      <c r="B42" t="str">
        <f t="shared" si="0"/>
        <v/>
      </c>
      <c r="C42" s="43" t="s">
        <v>492</v>
      </c>
    </row>
    <row r="43" spans="2:3" x14ac:dyDescent="0.3">
      <c r="B43" t="str">
        <f t="shared" si="0"/>
        <v/>
      </c>
      <c r="C43" s="43" t="s">
        <v>1096</v>
      </c>
    </row>
    <row r="44" spans="2:3" x14ac:dyDescent="0.3">
      <c r="B44" t="str">
        <f t="shared" si="0"/>
        <v/>
      </c>
      <c r="C44" s="43" t="s">
        <v>2948</v>
      </c>
    </row>
    <row r="45" spans="2:3" x14ac:dyDescent="0.3">
      <c r="B45" t="str">
        <f t="shared" si="0"/>
        <v/>
      </c>
      <c r="C45" s="43" t="s">
        <v>1021</v>
      </c>
    </row>
    <row r="46" spans="2:3" x14ac:dyDescent="0.3">
      <c r="B46" t="str">
        <f t="shared" si="0"/>
        <v/>
      </c>
      <c r="C46" s="43" t="s">
        <v>515</v>
      </c>
    </row>
    <row r="47" spans="2:3" x14ac:dyDescent="0.3">
      <c r="B47" t="str">
        <f t="shared" si="0"/>
        <v/>
      </c>
      <c r="C47" s="43" t="s">
        <v>512</v>
      </c>
    </row>
    <row r="48" spans="2:3" x14ac:dyDescent="0.3">
      <c r="B48" t="str">
        <f t="shared" si="0"/>
        <v/>
      </c>
      <c r="C48" s="43" t="s">
        <v>510</v>
      </c>
    </row>
    <row r="49" spans="2:3" x14ac:dyDescent="0.3">
      <c r="B49" t="str">
        <f t="shared" si="0"/>
        <v/>
      </c>
      <c r="C49" s="43" t="s">
        <v>2942</v>
      </c>
    </row>
    <row r="50" spans="2:3" x14ac:dyDescent="0.3">
      <c r="B50" t="str">
        <f t="shared" si="0"/>
        <v/>
      </c>
      <c r="C50" s="43" t="s">
        <v>471</v>
      </c>
    </row>
    <row r="51" spans="2:3" x14ac:dyDescent="0.3">
      <c r="B51" t="str">
        <f t="shared" si="0"/>
        <v/>
      </c>
      <c r="C51" s="43" t="s">
        <v>488</v>
      </c>
    </row>
    <row r="52" spans="2:3" x14ac:dyDescent="0.3">
      <c r="B52" t="str">
        <f t="shared" si="0"/>
        <v/>
      </c>
      <c r="C52" s="43" t="s">
        <v>568</v>
      </c>
    </row>
    <row r="53" spans="2:3" x14ac:dyDescent="0.3">
      <c r="B53" t="str">
        <f t="shared" si="0"/>
        <v/>
      </c>
      <c r="C53" s="43" t="s">
        <v>1658</v>
      </c>
    </row>
    <row r="54" spans="2:3" x14ac:dyDescent="0.3">
      <c r="B54" t="str">
        <f t="shared" si="0"/>
        <v/>
      </c>
      <c r="C54" s="43" t="s">
        <v>377</v>
      </c>
    </row>
    <row r="55" spans="2:3" x14ac:dyDescent="0.3">
      <c r="B55" t="str">
        <f t="shared" si="0"/>
        <v/>
      </c>
      <c r="C55" s="43" t="s">
        <v>1013</v>
      </c>
    </row>
    <row r="56" spans="2:3" x14ac:dyDescent="0.3">
      <c r="B56" t="str">
        <f t="shared" si="0"/>
        <v/>
      </c>
      <c r="C56" s="43" t="s">
        <v>1016</v>
      </c>
    </row>
    <row r="57" spans="2:3" x14ac:dyDescent="0.3">
      <c r="B57" t="str">
        <f t="shared" si="0"/>
        <v/>
      </c>
      <c r="C57" s="43" t="s">
        <v>1009</v>
      </c>
    </row>
    <row r="58" spans="2:3" x14ac:dyDescent="0.3">
      <c r="B58" t="str">
        <f t="shared" si="0"/>
        <v/>
      </c>
      <c r="C58" s="43" t="s">
        <v>1010</v>
      </c>
    </row>
    <row r="59" spans="2:3" x14ac:dyDescent="0.3">
      <c r="B59" t="str">
        <f t="shared" si="0"/>
        <v/>
      </c>
      <c r="C59" s="43" t="s">
        <v>392</v>
      </c>
    </row>
    <row r="60" spans="2:3" x14ac:dyDescent="0.3">
      <c r="B60" t="str">
        <f t="shared" si="0"/>
        <v/>
      </c>
      <c r="C60" s="43" t="s">
        <v>1008</v>
      </c>
    </row>
    <row r="61" spans="2:3" x14ac:dyDescent="0.3">
      <c r="B61" t="str">
        <f t="shared" si="0"/>
        <v/>
      </c>
      <c r="C61" s="43" t="s">
        <v>371</v>
      </c>
    </row>
    <row r="62" spans="2:3" x14ac:dyDescent="0.3">
      <c r="B62" t="str">
        <f t="shared" si="0"/>
        <v/>
      </c>
      <c r="C62" s="43" t="s">
        <v>1028</v>
      </c>
    </row>
    <row r="63" spans="2:3" x14ac:dyDescent="0.3">
      <c r="B63" t="str">
        <f t="shared" si="0"/>
        <v/>
      </c>
      <c r="C63" s="43" t="s">
        <v>2336</v>
      </c>
    </row>
    <row r="64" spans="2:3" x14ac:dyDescent="0.3">
      <c r="B64" t="str">
        <f t="shared" si="0"/>
        <v/>
      </c>
      <c r="C64" s="43" t="s">
        <v>363</v>
      </c>
    </row>
    <row r="65" spans="2:3" x14ac:dyDescent="0.3">
      <c r="B65" t="str">
        <f t="shared" si="0"/>
        <v/>
      </c>
      <c r="C65" s="43" t="s">
        <v>443</v>
      </c>
    </row>
    <row r="66" spans="2:3" x14ac:dyDescent="0.3">
      <c r="B66" t="str">
        <f t="shared" si="0"/>
        <v/>
      </c>
      <c r="C66" s="43" t="s">
        <v>1180</v>
      </c>
    </row>
    <row r="67" spans="2:3" x14ac:dyDescent="0.3">
      <c r="B67" t="str">
        <f t="shared" si="0"/>
        <v/>
      </c>
      <c r="C67" s="43" t="s">
        <v>550</v>
      </c>
    </row>
    <row r="68" spans="2:3" x14ac:dyDescent="0.3">
      <c r="B68" t="str">
        <f t="shared" si="0"/>
        <v/>
      </c>
      <c r="C68" s="43" t="s">
        <v>555</v>
      </c>
    </row>
    <row r="69" spans="2:3" x14ac:dyDescent="0.3">
      <c r="B69" t="str">
        <f t="shared" si="0"/>
        <v/>
      </c>
      <c r="C69" s="43" t="s">
        <v>393</v>
      </c>
    </row>
    <row r="70" spans="2:3" x14ac:dyDescent="0.3">
      <c r="B70" t="str">
        <f t="shared" si="0"/>
        <v/>
      </c>
      <c r="C70" s="43" t="s">
        <v>376</v>
      </c>
    </row>
    <row r="71" spans="2:3" x14ac:dyDescent="0.3">
      <c r="B71" t="str">
        <f t="shared" ref="B71:B134" si="1">IF(C71=C70,"XX","")</f>
        <v/>
      </c>
      <c r="C71" s="43" t="s">
        <v>516</v>
      </c>
    </row>
    <row r="72" spans="2:3" x14ac:dyDescent="0.3">
      <c r="B72" t="str">
        <f t="shared" si="1"/>
        <v/>
      </c>
      <c r="C72" s="43" t="s">
        <v>1007</v>
      </c>
    </row>
    <row r="73" spans="2:3" x14ac:dyDescent="0.3">
      <c r="B73" t="str">
        <f t="shared" si="1"/>
        <v/>
      </c>
      <c r="C73" s="43" t="s">
        <v>374</v>
      </c>
    </row>
    <row r="74" spans="2:3" x14ac:dyDescent="0.3">
      <c r="B74" t="str">
        <f t="shared" si="1"/>
        <v/>
      </c>
      <c r="C74" s="43" t="s">
        <v>1006</v>
      </c>
    </row>
    <row r="75" spans="2:3" x14ac:dyDescent="0.3">
      <c r="B75" t="str">
        <f t="shared" si="1"/>
        <v/>
      </c>
      <c r="C75" s="43" t="s">
        <v>373</v>
      </c>
    </row>
    <row r="76" spans="2:3" x14ac:dyDescent="0.3">
      <c r="B76" t="str">
        <f t="shared" si="1"/>
        <v/>
      </c>
      <c r="C76" s="43" t="s">
        <v>361</v>
      </c>
    </row>
    <row r="77" spans="2:3" x14ac:dyDescent="0.3">
      <c r="B77" t="str">
        <f t="shared" si="1"/>
        <v/>
      </c>
      <c r="C77" s="43" t="s">
        <v>463</v>
      </c>
    </row>
    <row r="78" spans="2:3" x14ac:dyDescent="0.3">
      <c r="B78" t="str">
        <f t="shared" si="1"/>
        <v/>
      </c>
      <c r="C78" s="43" t="s">
        <v>367</v>
      </c>
    </row>
    <row r="79" spans="2:3" x14ac:dyDescent="0.3">
      <c r="B79" t="str">
        <f t="shared" si="1"/>
        <v/>
      </c>
      <c r="C79" s="43" t="s">
        <v>364</v>
      </c>
    </row>
    <row r="80" spans="2:3" x14ac:dyDescent="0.3">
      <c r="B80" t="str">
        <f t="shared" si="1"/>
        <v/>
      </c>
      <c r="C80" s="43" t="s">
        <v>369</v>
      </c>
    </row>
    <row r="81" spans="2:3" x14ac:dyDescent="0.3">
      <c r="B81" t="str">
        <f t="shared" si="1"/>
        <v/>
      </c>
      <c r="C81" s="43" t="s">
        <v>295</v>
      </c>
    </row>
    <row r="82" spans="2:3" x14ac:dyDescent="0.3">
      <c r="B82" t="str">
        <f t="shared" si="1"/>
        <v/>
      </c>
      <c r="C82" s="43" t="s">
        <v>545</v>
      </c>
    </row>
    <row r="83" spans="2:3" x14ac:dyDescent="0.3">
      <c r="B83" t="str">
        <f t="shared" si="1"/>
        <v/>
      </c>
      <c r="C83" s="43" t="s">
        <v>1507</v>
      </c>
    </row>
    <row r="84" spans="2:3" x14ac:dyDescent="0.3">
      <c r="B84" t="str">
        <f t="shared" si="1"/>
        <v/>
      </c>
      <c r="C84" s="43" t="s">
        <v>362</v>
      </c>
    </row>
    <row r="85" spans="2:3" x14ac:dyDescent="0.3">
      <c r="B85" t="str">
        <f t="shared" si="1"/>
        <v/>
      </c>
      <c r="C85" s="43" t="s">
        <v>1090</v>
      </c>
    </row>
    <row r="86" spans="2:3" x14ac:dyDescent="0.3">
      <c r="B86" t="str">
        <f t="shared" si="1"/>
        <v/>
      </c>
      <c r="C86" s="43" t="s">
        <v>405</v>
      </c>
    </row>
    <row r="87" spans="2:3" x14ac:dyDescent="0.3">
      <c r="B87" t="str">
        <f t="shared" si="1"/>
        <v/>
      </c>
      <c r="C87" s="43" t="s">
        <v>390</v>
      </c>
    </row>
    <row r="88" spans="2:3" x14ac:dyDescent="0.3">
      <c r="B88" t="str">
        <f t="shared" si="1"/>
        <v/>
      </c>
      <c r="C88" s="43" t="s">
        <v>389</v>
      </c>
    </row>
    <row r="89" spans="2:3" x14ac:dyDescent="0.3">
      <c r="B89" t="str">
        <f t="shared" si="1"/>
        <v/>
      </c>
      <c r="C89" s="43" t="s">
        <v>375</v>
      </c>
    </row>
    <row r="90" spans="2:3" x14ac:dyDescent="0.3">
      <c r="B90" t="str">
        <f t="shared" si="1"/>
        <v/>
      </c>
      <c r="C90" s="43" t="s">
        <v>2931</v>
      </c>
    </row>
    <row r="91" spans="2:3" x14ac:dyDescent="0.3">
      <c r="B91" t="str">
        <f t="shared" si="1"/>
        <v/>
      </c>
      <c r="C91" s="43" t="s">
        <v>385</v>
      </c>
    </row>
    <row r="92" spans="2:3" x14ac:dyDescent="0.3">
      <c r="B92" t="str">
        <f t="shared" si="1"/>
        <v/>
      </c>
      <c r="C92" s="43" t="s">
        <v>1093</v>
      </c>
    </row>
    <row r="93" spans="2:3" x14ac:dyDescent="0.3">
      <c r="B93" t="str">
        <f t="shared" si="1"/>
        <v/>
      </c>
      <c r="C93" s="43" t="s">
        <v>1031</v>
      </c>
    </row>
    <row r="94" spans="2:3" x14ac:dyDescent="0.3">
      <c r="B94" t="str">
        <f t="shared" si="1"/>
        <v/>
      </c>
      <c r="C94" s="43" t="s">
        <v>311</v>
      </c>
    </row>
    <row r="95" spans="2:3" x14ac:dyDescent="0.3">
      <c r="B95" t="str">
        <f t="shared" si="1"/>
        <v/>
      </c>
      <c r="C95" s="43" t="s">
        <v>320</v>
      </c>
    </row>
    <row r="96" spans="2:3" x14ac:dyDescent="0.3">
      <c r="B96" t="str">
        <f t="shared" si="1"/>
        <v/>
      </c>
      <c r="C96" s="43" t="s">
        <v>469</v>
      </c>
    </row>
    <row r="97" spans="2:3" x14ac:dyDescent="0.3">
      <c r="B97" t="str">
        <f t="shared" si="1"/>
        <v/>
      </c>
      <c r="C97" s="43" t="s">
        <v>1023</v>
      </c>
    </row>
    <row r="98" spans="2:3" x14ac:dyDescent="0.3">
      <c r="B98" t="str">
        <f t="shared" si="1"/>
        <v/>
      </c>
      <c r="C98" s="43" t="s">
        <v>317</v>
      </c>
    </row>
    <row r="99" spans="2:3" x14ac:dyDescent="0.3">
      <c r="B99" t="str">
        <f t="shared" si="1"/>
        <v/>
      </c>
      <c r="C99" s="43" t="s">
        <v>457</v>
      </c>
    </row>
    <row r="100" spans="2:3" x14ac:dyDescent="0.3">
      <c r="B100" t="str">
        <f t="shared" si="1"/>
        <v/>
      </c>
      <c r="C100" s="43" t="s">
        <v>486</v>
      </c>
    </row>
    <row r="101" spans="2:3" x14ac:dyDescent="0.3">
      <c r="B101" t="str">
        <f t="shared" si="1"/>
        <v/>
      </c>
      <c r="C101" s="43" t="s">
        <v>554</v>
      </c>
    </row>
    <row r="102" spans="2:3" x14ac:dyDescent="0.3">
      <c r="B102" t="str">
        <f t="shared" si="1"/>
        <v/>
      </c>
      <c r="C102" s="43" t="s">
        <v>312</v>
      </c>
    </row>
    <row r="103" spans="2:3" x14ac:dyDescent="0.3">
      <c r="B103" t="str">
        <f t="shared" si="1"/>
        <v/>
      </c>
      <c r="C103" s="43" t="s">
        <v>548</v>
      </c>
    </row>
    <row r="104" spans="2:3" x14ac:dyDescent="0.3">
      <c r="B104" t="str">
        <f t="shared" si="1"/>
        <v/>
      </c>
      <c r="C104" s="43" t="s">
        <v>310</v>
      </c>
    </row>
    <row r="105" spans="2:3" x14ac:dyDescent="0.3">
      <c r="B105" t="str">
        <f t="shared" si="1"/>
        <v/>
      </c>
      <c r="C105" s="43" t="s">
        <v>472</v>
      </c>
    </row>
    <row r="106" spans="2:3" x14ac:dyDescent="0.3">
      <c r="B106" t="str">
        <f t="shared" si="1"/>
        <v/>
      </c>
      <c r="C106" s="43" t="s">
        <v>305</v>
      </c>
    </row>
    <row r="107" spans="2:3" x14ac:dyDescent="0.3">
      <c r="B107" t="str">
        <f t="shared" si="1"/>
        <v/>
      </c>
      <c r="C107" s="43" t="s">
        <v>399</v>
      </c>
    </row>
    <row r="108" spans="2:3" x14ac:dyDescent="0.3">
      <c r="B108" t="str">
        <f t="shared" si="1"/>
        <v/>
      </c>
      <c r="C108" s="43" t="s">
        <v>456</v>
      </c>
    </row>
    <row r="109" spans="2:3" x14ac:dyDescent="0.3">
      <c r="B109" t="str">
        <f t="shared" si="1"/>
        <v/>
      </c>
      <c r="C109" s="43" t="s">
        <v>381</v>
      </c>
    </row>
    <row r="110" spans="2:3" x14ac:dyDescent="0.3">
      <c r="B110" t="str">
        <f t="shared" si="1"/>
        <v/>
      </c>
      <c r="C110" s="43" t="s">
        <v>1027</v>
      </c>
    </row>
    <row r="111" spans="2:3" x14ac:dyDescent="0.3">
      <c r="B111" t="str">
        <f t="shared" si="1"/>
        <v/>
      </c>
      <c r="C111" s="43" t="s">
        <v>403</v>
      </c>
    </row>
    <row r="112" spans="2:3" x14ac:dyDescent="0.3">
      <c r="B112" t="str">
        <f t="shared" si="1"/>
        <v/>
      </c>
      <c r="C112" s="43" t="s">
        <v>448</v>
      </c>
    </row>
    <row r="113" spans="2:3" x14ac:dyDescent="0.3">
      <c r="B113" t="str">
        <f t="shared" si="1"/>
        <v/>
      </c>
      <c r="C113" s="43" t="s">
        <v>435</v>
      </c>
    </row>
    <row r="114" spans="2:3" x14ac:dyDescent="0.3">
      <c r="B114" t="str">
        <f t="shared" si="1"/>
        <v/>
      </c>
      <c r="C114" s="43" t="s">
        <v>441</v>
      </c>
    </row>
    <row r="115" spans="2:3" x14ac:dyDescent="0.3">
      <c r="B115" t="str">
        <f t="shared" si="1"/>
        <v/>
      </c>
      <c r="C115" s="43" t="s">
        <v>314</v>
      </c>
    </row>
    <row r="116" spans="2:3" x14ac:dyDescent="0.3">
      <c r="B116" t="str">
        <f t="shared" si="1"/>
        <v/>
      </c>
      <c r="C116" s="43" t="s">
        <v>2949</v>
      </c>
    </row>
    <row r="117" spans="2:3" x14ac:dyDescent="0.3">
      <c r="B117" t="str">
        <f t="shared" si="1"/>
        <v/>
      </c>
      <c r="C117" s="43" t="s">
        <v>334</v>
      </c>
    </row>
    <row r="118" spans="2:3" x14ac:dyDescent="0.3">
      <c r="B118" t="str">
        <f t="shared" si="1"/>
        <v/>
      </c>
      <c r="C118" s="43" t="s">
        <v>1018</v>
      </c>
    </row>
    <row r="119" spans="2:3" x14ac:dyDescent="0.3">
      <c r="B119" t="str">
        <f t="shared" si="1"/>
        <v/>
      </c>
      <c r="C119" s="43" t="s">
        <v>338</v>
      </c>
    </row>
    <row r="120" spans="2:3" x14ac:dyDescent="0.3">
      <c r="B120" t="str">
        <f t="shared" si="1"/>
        <v/>
      </c>
      <c r="C120" s="43" t="s">
        <v>323</v>
      </c>
    </row>
    <row r="121" spans="2:3" x14ac:dyDescent="0.3">
      <c r="B121" t="str">
        <f t="shared" si="1"/>
        <v/>
      </c>
      <c r="C121" s="43" t="s">
        <v>1029</v>
      </c>
    </row>
    <row r="122" spans="2:3" x14ac:dyDescent="0.3">
      <c r="B122" t="str">
        <f t="shared" si="1"/>
        <v/>
      </c>
      <c r="C122" s="43" t="s">
        <v>335</v>
      </c>
    </row>
    <row r="123" spans="2:3" x14ac:dyDescent="0.3">
      <c r="B123" t="str">
        <f t="shared" si="1"/>
        <v/>
      </c>
      <c r="C123" s="43" t="s">
        <v>517</v>
      </c>
    </row>
    <row r="124" spans="2:3" x14ac:dyDescent="0.3">
      <c r="B124" t="str">
        <f t="shared" si="1"/>
        <v/>
      </c>
      <c r="C124" s="43" t="s">
        <v>316</v>
      </c>
    </row>
    <row r="125" spans="2:3" x14ac:dyDescent="0.3">
      <c r="B125" t="str">
        <f t="shared" si="1"/>
        <v/>
      </c>
      <c r="C125" s="43" t="s">
        <v>1095</v>
      </c>
    </row>
    <row r="126" spans="2:3" x14ac:dyDescent="0.3">
      <c r="B126" t="str">
        <f t="shared" si="1"/>
        <v/>
      </c>
      <c r="C126" s="43" t="s">
        <v>302</v>
      </c>
    </row>
    <row r="127" spans="2:3" x14ac:dyDescent="0.3">
      <c r="B127" t="str">
        <f t="shared" si="1"/>
        <v/>
      </c>
      <c r="C127" s="43" t="s">
        <v>553</v>
      </c>
    </row>
    <row r="128" spans="2:3" x14ac:dyDescent="0.3">
      <c r="B128" t="str">
        <f t="shared" si="1"/>
        <v/>
      </c>
      <c r="C128" s="43" t="s">
        <v>565</v>
      </c>
    </row>
    <row r="129" spans="2:3" x14ac:dyDescent="0.3">
      <c r="B129" t="str">
        <f t="shared" si="1"/>
        <v/>
      </c>
      <c r="C129" s="43" t="s">
        <v>372</v>
      </c>
    </row>
    <row r="130" spans="2:3" x14ac:dyDescent="0.3">
      <c r="B130" t="str">
        <f t="shared" si="1"/>
        <v/>
      </c>
      <c r="C130" s="43" t="s">
        <v>546</v>
      </c>
    </row>
    <row r="131" spans="2:3" x14ac:dyDescent="0.3">
      <c r="B131" t="str">
        <f t="shared" si="1"/>
        <v/>
      </c>
      <c r="C131" s="43" t="s">
        <v>511</v>
      </c>
    </row>
    <row r="132" spans="2:3" x14ac:dyDescent="0.3">
      <c r="B132" t="str">
        <f t="shared" si="1"/>
        <v/>
      </c>
      <c r="C132" s="43" t="s">
        <v>299</v>
      </c>
    </row>
    <row r="133" spans="2:3" x14ac:dyDescent="0.3">
      <c r="B133" t="str">
        <f t="shared" si="1"/>
        <v/>
      </c>
      <c r="C133" s="43" t="s">
        <v>1005</v>
      </c>
    </row>
    <row r="134" spans="2:3" x14ac:dyDescent="0.3">
      <c r="B134" t="str">
        <f t="shared" si="1"/>
        <v/>
      </c>
      <c r="C134" s="43" t="s">
        <v>480</v>
      </c>
    </row>
    <row r="135" spans="2:3" x14ac:dyDescent="0.3">
      <c r="B135" t="str">
        <f t="shared" ref="B135:B198" si="2">IF(C135=C134,"XX","")</f>
        <v/>
      </c>
      <c r="C135" s="43" t="s">
        <v>1017</v>
      </c>
    </row>
    <row r="136" spans="2:3" x14ac:dyDescent="0.3">
      <c r="B136" t="str">
        <f t="shared" si="2"/>
        <v/>
      </c>
      <c r="C136" s="43" t="s">
        <v>308</v>
      </c>
    </row>
    <row r="137" spans="2:3" x14ac:dyDescent="0.3">
      <c r="B137" t="str">
        <f t="shared" si="2"/>
        <v/>
      </c>
      <c r="C137" s="43" t="s">
        <v>1012</v>
      </c>
    </row>
    <row r="138" spans="2:3" x14ac:dyDescent="0.3">
      <c r="B138" t="str">
        <f t="shared" si="2"/>
        <v/>
      </c>
      <c r="C138" s="43" t="s">
        <v>332</v>
      </c>
    </row>
    <row r="139" spans="2:3" x14ac:dyDescent="0.3">
      <c r="B139" t="str">
        <f t="shared" si="2"/>
        <v/>
      </c>
      <c r="C139" s="43" t="s">
        <v>406</v>
      </c>
    </row>
    <row r="140" spans="2:3" x14ac:dyDescent="0.3">
      <c r="B140" t="str">
        <f t="shared" si="2"/>
        <v/>
      </c>
      <c r="C140" s="43" t="s">
        <v>489</v>
      </c>
    </row>
    <row r="141" spans="2:3" x14ac:dyDescent="0.3">
      <c r="B141" t="str">
        <f t="shared" si="2"/>
        <v/>
      </c>
      <c r="C141" s="43" t="s">
        <v>404</v>
      </c>
    </row>
    <row r="142" spans="2:3" x14ac:dyDescent="0.3">
      <c r="B142" t="str">
        <f t="shared" si="2"/>
        <v/>
      </c>
      <c r="C142" s="43" t="s">
        <v>253</v>
      </c>
    </row>
    <row r="143" spans="2:3" x14ac:dyDescent="0.3">
      <c r="B143" t="str">
        <f t="shared" si="2"/>
        <v/>
      </c>
      <c r="C143" s="43" t="s">
        <v>396</v>
      </c>
    </row>
    <row r="144" spans="2:3" x14ac:dyDescent="0.3">
      <c r="B144" t="str">
        <f t="shared" si="2"/>
        <v/>
      </c>
      <c r="C144" s="43" t="s">
        <v>329</v>
      </c>
    </row>
    <row r="145" spans="2:3" x14ac:dyDescent="0.3">
      <c r="B145" t="str">
        <f t="shared" si="2"/>
        <v/>
      </c>
      <c r="C145" s="43" t="s">
        <v>2947</v>
      </c>
    </row>
    <row r="146" spans="2:3" x14ac:dyDescent="0.3">
      <c r="B146" t="str">
        <f t="shared" si="2"/>
        <v/>
      </c>
      <c r="C146" s="43" t="s">
        <v>370</v>
      </c>
    </row>
    <row r="147" spans="2:3" x14ac:dyDescent="0.3">
      <c r="B147" t="str">
        <f t="shared" si="2"/>
        <v/>
      </c>
      <c r="C147" s="43" t="s">
        <v>330</v>
      </c>
    </row>
    <row r="148" spans="2:3" x14ac:dyDescent="0.3">
      <c r="B148" t="str">
        <f t="shared" si="2"/>
        <v/>
      </c>
      <c r="C148" s="43" t="s">
        <v>407</v>
      </c>
    </row>
    <row r="149" spans="2:3" x14ac:dyDescent="0.3">
      <c r="B149" t="str">
        <f t="shared" si="2"/>
        <v/>
      </c>
      <c r="C149" s="43" t="s">
        <v>453</v>
      </c>
    </row>
    <row r="150" spans="2:3" x14ac:dyDescent="0.3">
      <c r="B150" t="str">
        <f t="shared" si="2"/>
        <v/>
      </c>
      <c r="C150" s="43" t="s">
        <v>1091</v>
      </c>
    </row>
    <row r="151" spans="2:3" x14ac:dyDescent="0.3">
      <c r="B151" t="str">
        <f t="shared" si="2"/>
        <v/>
      </c>
      <c r="C151" s="43" t="s">
        <v>1407</v>
      </c>
    </row>
    <row r="152" spans="2:3" x14ac:dyDescent="0.3">
      <c r="B152" t="str">
        <f t="shared" si="2"/>
        <v/>
      </c>
      <c r="C152" s="43" t="s">
        <v>459</v>
      </c>
    </row>
    <row r="153" spans="2:3" x14ac:dyDescent="0.3">
      <c r="B153" t="str">
        <f t="shared" si="2"/>
        <v/>
      </c>
      <c r="C153" s="43" t="s">
        <v>87</v>
      </c>
    </row>
    <row r="154" spans="2:3" x14ac:dyDescent="0.3">
      <c r="B154" t="str">
        <f t="shared" si="2"/>
        <v/>
      </c>
      <c r="C154" s="43" t="s">
        <v>436</v>
      </c>
    </row>
    <row r="155" spans="2:3" x14ac:dyDescent="0.3">
      <c r="B155" t="str">
        <f t="shared" si="2"/>
        <v/>
      </c>
      <c r="C155" s="43" t="s">
        <v>490</v>
      </c>
    </row>
    <row r="156" spans="2:3" x14ac:dyDescent="0.3">
      <c r="B156" t="str">
        <f t="shared" si="2"/>
        <v/>
      </c>
      <c r="C156" s="43" t="s">
        <v>325</v>
      </c>
    </row>
    <row r="157" spans="2:3" x14ac:dyDescent="0.3">
      <c r="B157" t="str">
        <f t="shared" si="2"/>
        <v/>
      </c>
      <c r="C157" s="43" t="s">
        <v>333</v>
      </c>
    </row>
    <row r="158" spans="2:3" x14ac:dyDescent="0.3">
      <c r="B158" t="str">
        <f t="shared" si="2"/>
        <v/>
      </c>
      <c r="C158" s="43" t="s">
        <v>380</v>
      </c>
    </row>
    <row r="159" spans="2:3" x14ac:dyDescent="0.3">
      <c r="B159" t="str">
        <f t="shared" si="2"/>
        <v/>
      </c>
      <c r="C159" s="43" t="s">
        <v>470</v>
      </c>
    </row>
    <row r="160" spans="2:3" x14ac:dyDescent="0.3">
      <c r="B160" t="str">
        <f t="shared" si="2"/>
        <v/>
      </c>
      <c r="C160" s="43" t="s">
        <v>494</v>
      </c>
    </row>
    <row r="161" spans="2:3" x14ac:dyDescent="0.3">
      <c r="B161" t="str">
        <f t="shared" si="2"/>
        <v/>
      </c>
      <c r="C161" s="43" t="s">
        <v>446</v>
      </c>
    </row>
    <row r="162" spans="2:3" x14ac:dyDescent="0.3">
      <c r="B162" t="str">
        <f t="shared" si="2"/>
        <v/>
      </c>
      <c r="C162" s="43" t="s">
        <v>321</v>
      </c>
    </row>
    <row r="163" spans="2:3" x14ac:dyDescent="0.3">
      <c r="B163" t="str">
        <f t="shared" si="2"/>
        <v/>
      </c>
      <c r="C163" s="43" t="s">
        <v>1100</v>
      </c>
    </row>
    <row r="164" spans="2:3" x14ac:dyDescent="0.3">
      <c r="B164" t="str">
        <f t="shared" si="2"/>
        <v/>
      </c>
      <c r="C164" s="43" t="s">
        <v>1098</v>
      </c>
    </row>
    <row r="165" spans="2:3" x14ac:dyDescent="0.3">
      <c r="B165" t="str">
        <f t="shared" si="2"/>
        <v/>
      </c>
      <c r="C165" s="43" t="s">
        <v>1183</v>
      </c>
    </row>
    <row r="166" spans="2:3" x14ac:dyDescent="0.3">
      <c r="B166" t="str">
        <f t="shared" si="2"/>
        <v/>
      </c>
      <c r="C166" s="43" t="s">
        <v>322</v>
      </c>
    </row>
    <row r="167" spans="2:3" x14ac:dyDescent="0.3">
      <c r="B167" t="str">
        <f t="shared" si="2"/>
        <v/>
      </c>
      <c r="C167" s="43" t="s">
        <v>2333</v>
      </c>
    </row>
    <row r="168" spans="2:3" x14ac:dyDescent="0.3">
      <c r="B168" t="str">
        <f t="shared" si="2"/>
        <v/>
      </c>
      <c r="C168" s="43" t="s">
        <v>337</v>
      </c>
    </row>
    <row r="169" spans="2:3" x14ac:dyDescent="0.3">
      <c r="B169" t="str">
        <f t="shared" si="2"/>
        <v/>
      </c>
      <c r="C169" s="43" t="s">
        <v>438</v>
      </c>
    </row>
    <row r="170" spans="2:3" x14ac:dyDescent="0.3">
      <c r="B170" t="str">
        <f t="shared" si="2"/>
        <v/>
      </c>
      <c r="C170" s="43" t="s">
        <v>301</v>
      </c>
    </row>
    <row r="171" spans="2:3" x14ac:dyDescent="0.3">
      <c r="B171" t="str">
        <f t="shared" si="2"/>
        <v/>
      </c>
      <c r="C171" s="43" t="s">
        <v>442</v>
      </c>
    </row>
    <row r="172" spans="2:3" x14ac:dyDescent="0.3">
      <c r="B172" t="str">
        <f t="shared" si="2"/>
        <v/>
      </c>
      <c r="C172" s="43" t="s">
        <v>394</v>
      </c>
    </row>
    <row r="173" spans="2:3" x14ac:dyDescent="0.3">
      <c r="B173" t="str">
        <f t="shared" si="2"/>
        <v/>
      </c>
      <c r="C173" s="43" t="s">
        <v>1184</v>
      </c>
    </row>
    <row r="174" spans="2:3" x14ac:dyDescent="0.3">
      <c r="B174" t="str">
        <f t="shared" si="2"/>
        <v/>
      </c>
      <c r="C174" s="43" t="s">
        <v>304</v>
      </c>
    </row>
    <row r="175" spans="2:3" x14ac:dyDescent="0.3">
      <c r="B175" t="str">
        <f t="shared" si="2"/>
        <v/>
      </c>
      <c r="C175" s="43" t="s">
        <v>566</v>
      </c>
    </row>
    <row r="176" spans="2:3" x14ac:dyDescent="0.3">
      <c r="B176" t="str">
        <f t="shared" si="2"/>
        <v/>
      </c>
      <c r="C176" s="43" t="s">
        <v>327</v>
      </c>
    </row>
    <row r="177" spans="2:3" x14ac:dyDescent="0.3">
      <c r="B177" t="str">
        <f t="shared" si="2"/>
        <v/>
      </c>
      <c r="C177" s="43" t="s">
        <v>292</v>
      </c>
    </row>
    <row r="178" spans="2:3" x14ac:dyDescent="0.3">
      <c r="B178" t="str">
        <f t="shared" si="2"/>
        <v/>
      </c>
      <c r="C178" s="43" t="s">
        <v>468</v>
      </c>
    </row>
    <row r="179" spans="2:3" x14ac:dyDescent="0.3">
      <c r="B179" t="str">
        <f t="shared" si="2"/>
        <v/>
      </c>
      <c r="C179" s="43" t="s">
        <v>365</v>
      </c>
    </row>
    <row r="180" spans="2:3" x14ac:dyDescent="0.3">
      <c r="B180" t="str">
        <f t="shared" si="2"/>
        <v/>
      </c>
      <c r="C180" s="43" t="s">
        <v>1094</v>
      </c>
    </row>
    <row r="181" spans="2:3" x14ac:dyDescent="0.3">
      <c r="B181" t="str">
        <f t="shared" si="2"/>
        <v/>
      </c>
      <c r="C181" s="43" t="s">
        <v>297</v>
      </c>
    </row>
    <row r="182" spans="2:3" x14ac:dyDescent="0.3">
      <c r="B182" t="str">
        <f t="shared" si="2"/>
        <v/>
      </c>
      <c r="C182" s="43" t="s">
        <v>398</v>
      </c>
    </row>
    <row r="183" spans="2:3" x14ac:dyDescent="0.3">
      <c r="B183" t="str">
        <f t="shared" si="2"/>
        <v/>
      </c>
      <c r="C183" s="43" t="s">
        <v>434</v>
      </c>
    </row>
    <row r="184" spans="2:3" x14ac:dyDescent="0.3">
      <c r="B184" t="str">
        <f t="shared" si="2"/>
        <v/>
      </c>
      <c r="C184" s="43" t="s">
        <v>1014</v>
      </c>
    </row>
    <row r="185" spans="2:3" x14ac:dyDescent="0.3">
      <c r="B185" t="str">
        <f t="shared" si="2"/>
        <v/>
      </c>
      <c r="C185" s="43" t="s">
        <v>391</v>
      </c>
    </row>
    <row r="186" spans="2:3" x14ac:dyDescent="0.3">
      <c r="B186" t="str">
        <f t="shared" si="2"/>
        <v/>
      </c>
      <c r="C186" s="43" t="s">
        <v>379</v>
      </c>
    </row>
    <row r="187" spans="2:3" x14ac:dyDescent="0.3">
      <c r="B187" t="str">
        <f t="shared" si="2"/>
        <v/>
      </c>
      <c r="C187" s="43" t="s">
        <v>303</v>
      </c>
    </row>
    <row r="188" spans="2:3" x14ac:dyDescent="0.3">
      <c r="B188" t="str">
        <f t="shared" si="2"/>
        <v/>
      </c>
      <c r="C188" s="43" t="s">
        <v>293</v>
      </c>
    </row>
    <row r="189" spans="2:3" x14ac:dyDescent="0.3">
      <c r="B189" t="str">
        <f t="shared" si="2"/>
        <v/>
      </c>
      <c r="C189" s="43" t="s">
        <v>513</v>
      </c>
    </row>
    <row r="190" spans="2:3" x14ac:dyDescent="0.3">
      <c r="B190" t="str">
        <f t="shared" si="2"/>
        <v/>
      </c>
      <c r="C190" s="43" t="s">
        <v>400</v>
      </c>
    </row>
    <row r="191" spans="2:3" x14ac:dyDescent="0.3">
      <c r="B191" t="str">
        <f t="shared" si="2"/>
        <v/>
      </c>
      <c r="C191" s="43" t="s">
        <v>1015</v>
      </c>
    </row>
    <row r="192" spans="2:3" x14ac:dyDescent="0.3">
      <c r="B192" t="str">
        <f t="shared" si="2"/>
        <v/>
      </c>
      <c r="C192" s="43" t="s">
        <v>1004</v>
      </c>
    </row>
    <row r="193" spans="2:3" x14ac:dyDescent="0.3">
      <c r="B193" t="str">
        <f t="shared" si="2"/>
        <v/>
      </c>
      <c r="C193" s="43" t="s">
        <v>331</v>
      </c>
    </row>
    <row r="194" spans="2:3" x14ac:dyDescent="0.3">
      <c r="B194" t="str">
        <f t="shared" si="2"/>
        <v/>
      </c>
      <c r="C194" s="43" t="s">
        <v>567</v>
      </c>
    </row>
    <row r="195" spans="2:3" x14ac:dyDescent="0.3">
      <c r="B195" t="str">
        <f t="shared" si="2"/>
        <v/>
      </c>
      <c r="C195" s="43" t="s">
        <v>395</v>
      </c>
    </row>
    <row r="196" spans="2:3" x14ac:dyDescent="0.3">
      <c r="B196" t="str">
        <f t="shared" si="2"/>
        <v/>
      </c>
      <c r="C196" s="43" t="s">
        <v>368</v>
      </c>
    </row>
    <row r="197" spans="2:3" x14ac:dyDescent="0.3">
      <c r="B197" t="str">
        <f t="shared" si="2"/>
        <v/>
      </c>
      <c r="C197" s="43" t="s">
        <v>384</v>
      </c>
    </row>
    <row r="198" spans="2:3" x14ac:dyDescent="0.3">
      <c r="B198" t="str">
        <f t="shared" si="2"/>
        <v/>
      </c>
      <c r="C198" s="43" t="s">
        <v>298</v>
      </c>
    </row>
    <row r="199" spans="2:3" x14ac:dyDescent="0.3">
      <c r="B199" t="str">
        <f t="shared" ref="B199:B237" si="3">IF(C199=C198,"XX","")</f>
        <v/>
      </c>
      <c r="C199" s="43" t="s">
        <v>306</v>
      </c>
    </row>
    <row r="200" spans="2:3" x14ac:dyDescent="0.3">
      <c r="B200" t="str">
        <f t="shared" si="3"/>
        <v/>
      </c>
      <c r="C200" s="43" t="s">
        <v>139</v>
      </c>
    </row>
    <row r="201" spans="2:3" x14ac:dyDescent="0.3">
      <c r="B201" t="str">
        <f t="shared" si="3"/>
        <v/>
      </c>
      <c r="C201" s="43" t="s">
        <v>118</v>
      </c>
    </row>
    <row r="202" spans="2:3" x14ac:dyDescent="0.3">
      <c r="B202" t="str">
        <f t="shared" si="3"/>
        <v/>
      </c>
      <c r="C202" s="43" t="s">
        <v>116</v>
      </c>
    </row>
    <row r="203" spans="2:3" x14ac:dyDescent="0.3">
      <c r="B203" t="str">
        <f t="shared" si="3"/>
        <v/>
      </c>
      <c r="C203" s="43" t="s">
        <v>307</v>
      </c>
    </row>
    <row r="204" spans="2:3" x14ac:dyDescent="0.3">
      <c r="B204" t="str">
        <f t="shared" si="3"/>
        <v/>
      </c>
      <c r="C204" s="43" t="s">
        <v>318</v>
      </c>
    </row>
    <row r="205" spans="2:3" x14ac:dyDescent="0.3">
      <c r="B205" t="str">
        <f t="shared" si="3"/>
        <v/>
      </c>
      <c r="C205" s="43" t="s">
        <v>74</v>
      </c>
    </row>
    <row r="206" spans="2:3" x14ac:dyDescent="0.3">
      <c r="B206" t="str">
        <f t="shared" si="3"/>
        <v/>
      </c>
      <c r="C206" s="43" t="s">
        <v>495</v>
      </c>
    </row>
    <row r="207" spans="2:3" x14ac:dyDescent="0.3">
      <c r="B207" t="str">
        <f t="shared" si="3"/>
        <v/>
      </c>
      <c r="C207" s="43" t="s">
        <v>547</v>
      </c>
    </row>
    <row r="208" spans="2:3" x14ac:dyDescent="0.3">
      <c r="B208" t="str">
        <f t="shared" si="3"/>
        <v/>
      </c>
      <c r="C208" s="43" t="s">
        <v>465</v>
      </c>
    </row>
    <row r="209" spans="2:3" x14ac:dyDescent="0.3">
      <c r="B209" t="str">
        <f t="shared" si="3"/>
        <v/>
      </c>
      <c r="C209" s="43" t="s">
        <v>402</v>
      </c>
    </row>
    <row r="210" spans="2:3" x14ac:dyDescent="0.3">
      <c r="B210" t="str">
        <f t="shared" si="3"/>
        <v/>
      </c>
      <c r="C210" s="43" t="s">
        <v>125</v>
      </c>
    </row>
    <row r="211" spans="2:3" x14ac:dyDescent="0.3">
      <c r="B211" t="str">
        <f t="shared" si="3"/>
        <v/>
      </c>
      <c r="C211" s="43" t="s">
        <v>1011</v>
      </c>
    </row>
    <row r="212" spans="2:3" x14ac:dyDescent="0.3">
      <c r="B212" t="str">
        <f t="shared" si="3"/>
        <v/>
      </c>
      <c r="C212" s="43" t="s">
        <v>296</v>
      </c>
    </row>
    <row r="213" spans="2:3" x14ac:dyDescent="0.3">
      <c r="B213" t="str">
        <f t="shared" si="3"/>
        <v/>
      </c>
      <c r="C213" s="43" t="s">
        <v>451</v>
      </c>
    </row>
    <row r="214" spans="2:3" x14ac:dyDescent="0.3">
      <c r="B214" t="str">
        <f t="shared" si="3"/>
        <v/>
      </c>
      <c r="C214" s="43" t="s">
        <v>360</v>
      </c>
    </row>
    <row r="215" spans="2:3" x14ac:dyDescent="0.3">
      <c r="B215" t="str">
        <f t="shared" si="3"/>
        <v/>
      </c>
      <c r="C215" s="43" t="s">
        <v>1026</v>
      </c>
    </row>
    <row r="216" spans="2:3" x14ac:dyDescent="0.3">
      <c r="B216" t="str">
        <f t="shared" si="3"/>
        <v/>
      </c>
      <c r="C216" s="43" t="s">
        <v>1030</v>
      </c>
    </row>
    <row r="217" spans="2:3" x14ac:dyDescent="0.3">
      <c r="B217" t="str">
        <f t="shared" si="3"/>
        <v/>
      </c>
      <c r="C217" s="43" t="s">
        <v>460</v>
      </c>
    </row>
    <row r="218" spans="2:3" x14ac:dyDescent="0.3">
      <c r="B218" t="str">
        <f t="shared" si="3"/>
        <v/>
      </c>
      <c r="C218" s="43" t="s">
        <v>551</v>
      </c>
    </row>
    <row r="219" spans="2:3" x14ac:dyDescent="0.3">
      <c r="B219" t="str">
        <f t="shared" si="3"/>
        <v/>
      </c>
      <c r="C219" s="43" t="s">
        <v>514</v>
      </c>
    </row>
    <row r="220" spans="2:3" x14ac:dyDescent="0.3">
      <c r="B220" t="str">
        <f t="shared" si="3"/>
        <v/>
      </c>
      <c r="C220" s="43" t="s">
        <v>408</v>
      </c>
    </row>
    <row r="221" spans="2:3" x14ac:dyDescent="0.3">
      <c r="B221" t="str">
        <f t="shared" si="3"/>
        <v/>
      </c>
      <c r="C221" s="43" t="s">
        <v>1185</v>
      </c>
    </row>
    <row r="222" spans="2:3" x14ac:dyDescent="0.3">
      <c r="B222" t="str">
        <f t="shared" si="3"/>
        <v/>
      </c>
      <c r="C222" s="43" t="s">
        <v>447</v>
      </c>
    </row>
    <row r="223" spans="2:3" x14ac:dyDescent="0.3">
      <c r="B223" t="str">
        <f t="shared" si="3"/>
        <v/>
      </c>
      <c r="C223" s="43" t="s">
        <v>315</v>
      </c>
    </row>
    <row r="224" spans="2:3" x14ac:dyDescent="0.3">
      <c r="B224" t="str">
        <f t="shared" si="3"/>
        <v/>
      </c>
      <c r="C224" s="43" t="s">
        <v>518</v>
      </c>
    </row>
    <row r="225" spans="2:3" x14ac:dyDescent="0.3">
      <c r="B225" t="str">
        <f t="shared" si="3"/>
        <v/>
      </c>
      <c r="C225" s="43" t="s">
        <v>445</v>
      </c>
    </row>
    <row r="226" spans="2:3" x14ac:dyDescent="0.3">
      <c r="B226" t="str">
        <f t="shared" si="3"/>
        <v/>
      </c>
      <c r="C226" s="43" t="s">
        <v>132</v>
      </c>
    </row>
    <row r="227" spans="2:3" x14ac:dyDescent="0.3">
      <c r="B227" t="str">
        <f t="shared" si="3"/>
        <v/>
      </c>
      <c r="C227" s="43" t="s">
        <v>487</v>
      </c>
    </row>
    <row r="228" spans="2:3" x14ac:dyDescent="0.3">
      <c r="B228" t="str">
        <f t="shared" si="3"/>
        <v/>
      </c>
      <c r="C228" s="43" t="s">
        <v>356</v>
      </c>
    </row>
    <row r="229" spans="2:3" x14ac:dyDescent="0.3">
      <c r="B229" t="str">
        <f t="shared" si="3"/>
        <v/>
      </c>
      <c r="C229" s="43" t="s">
        <v>401</v>
      </c>
    </row>
    <row r="230" spans="2:3" x14ac:dyDescent="0.3">
      <c r="B230" t="str">
        <f t="shared" si="3"/>
        <v/>
      </c>
      <c r="C230" s="43" t="s">
        <v>455</v>
      </c>
    </row>
    <row r="231" spans="2:3" x14ac:dyDescent="0.3">
      <c r="B231" t="str">
        <f t="shared" si="3"/>
        <v/>
      </c>
      <c r="C231" s="43" t="s">
        <v>378</v>
      </c>
    </row>
    <row r="232" spans="2:3" x14ac:dyDescent="0.3">
      <c r="B232" t="str">
        <f t="shared" si="3"/>
        <v/>
      </c>
      <c r="C232" s="43" t="s">
        <v>454</v>
      </c>
    </row>
    <row r="233" spans="2:3" x14ac:dyDescent="0.3">
      <c r="B233" t="str">
        <f t="shared" si="3"/>
        <v/>
      </c>
      <c r="C233" s="43" t="s">
        <v>397</v>
      </c>
    </row>
    <row r="234" spans="2:3" x14ac:dyDescent="0.3">
      <c r="B234" t="str">
        <f t="shared" si="3"/>
        <v/>
      </c>
      <c r="C234" s="43" t="s">
        <v>336</v>
      </c>
    </row>
    <row r="235" spans="2:3" x14ac:dyDescent="0.3">
      <c r="B235" t="str">
        <f t="shared" si="3"/>
        <v/>
      </c>
      <c r="C235" s="43" t="s">
        <v>309</v>
      </c>
    </row>
    <row r="236" spans="2:3" x14ac:dyDescent="0.3">
      <c r="B236" t="str">
        <f t="shared" si="3"/>
        <v/>
      </c>
      <c r="C236" s="43" t="s">
        <v>326</v>
      </c>
    </row>
    <row r="237" spans="2:3" x14ac:dyDescent="0.3">
      <c r="B237" t="str">
        <f t="shared" si="3"/>
        <v/>
      </c>
      <c r="C237" s="43" t="s">
        <v>164</v>
      </c>
    </row>
  </sheetData>
  <sheetProtection algorithmName="SHA-512" hashValue="278w1s8xxNql61B7deqjE3OfanfDZg/JHgSXU/mLn/nipgu4S7B/8l5rMQD9ZNmxgQHpq+ufsIzWvU3hgJB5CQ==" saltValue="30ThNDi+QXEFxkwLLXhG6g==" spinCount="100000" sheet="1" objects="1" scenarios="1" sort="0" autoFilter="0" pivotTables="0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4D8F0-603F-401B-8C87-EEB2C19FF940}">
  <sheetPr codeName="Hoja4">
    <tabColor theme="7" tint="0.79998168889431442"/>
    <pageSetUpPr fitToPage="1"/>
  </sheetPr>
  <dimension ref="B1:H36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97" customWidth="1"/>
    <col min="2" max="2" width="4.109375" style="116" hidden="1" customWidth="1"/>
    <col min="3" max="3" width="55.6640625" style="97" customWidth="1"/>
    <col min="4" max="4" width="8.44140625" style="97" customWidth="1"/>
    <col min="5" max="6" width="15.6640625" style="97" customWidth="1"/>
    <col min="7" max="7" width="15.88671875" style="97" customWidth="1"/>
    <col min="8" max="16384" width="11.44140625" style="97"/>
  </cols>
  <sheetData>
    <row r="1" spans="2:8" ht="18.600000000000001" x14ac:dyDescent="0.3">
      <c r="B1" s="95">
        <v>1</v>
      </c>
      <c r="C1" s="96" t="s">
        <v>522</v>
      </c>
      <c r="E1" s="96"/>
      <c r="H1" s="96"/>
    </row>
    <row r="2" spans="2:8" ht="19.2" customHeight="1" thickBot="1" x14ac:dyDescent="0.35">
      <c r="B2" s="95">
        <v>2</v>
      </c>
      <c r="C2" s="885" t="s">
        <v>3254</v>
      </c>
      <c r="D2" s="885"/>
      <c r="E2" s="885"/>
      <c r="F2" s="885"/>
      <c r="G2" s="128"/>
    </row>
    <row r="3" spans="2:8" ht="34.950000000000003" customHeight="1" thickTop="1" thickBot="1" x14ac:dyDescent="0.35">
      <c r="B3" s="95">
        <v>3</v>
      </c>
      <c r="C3" s="129"/>
      <c r="D3" s="130"/>
      <c r="E3" s="131" t="s">
        <v>281</v>
      </c>
      <c r="F3" s="132" t="s">
        <v>1149</v>
      </c>
    </row>
    <row r="4" spans="2:8" ht="21.6" customHeight="1" thickTop="1" x14ac:dyDescent="0.3">
      <c r="B4" s="95">
        <v>4</v>
      </c>
      <c r="C4" s="133" t="s">
        <v>519</v>
      </c>
      <c r="D4" s="133"/>
      <c r="E4" s="134">
        <f>+E5+E7+E6</f>
        <v>0</v>
      </c>
      <c r="F4" s="135">
        <f>+F5+F7+F6</f>
        <v>0</v>
      </c>
    </row>
    <row r="5" spans="2:8" ht="21.6" customHeight="1" x14ac:dyDescent="0.3">
      <c r="B5" s="95">
        <v>5</v>
      </c>
      <c r="C5" s="617" t="s">
        <v>3255</v>
      </c>
      <c r="D5" s="136"/>
      <c r="E5" s="539"/>
      <c r="F5" s="540"/>
      <c r="G5" s="137" t="str">
        <f>IF(AND(OR(E5&gt;0),AND(F5="")),"¿Nada en buen estado?",IF(AND(OR(E5&gt;=0),AND(F5&gt;E5)),"Verifique la cantidad total",""))</f>
        <v/>
      </c>
    </row>
    <row r="6" spans="2:8" ht="21.6" customHeight="1" x14ac:dyDescent="0.3">
      <c r="B6" s="95">
        <v>6</v>
      </c>
      <c r="C6" s="617" t="s">
        <v>286</v>
      </c>
      <c r="D6" s="138"/>
      <c r="E6" s="539"/>
      <c r="F6" s="540"/>
      <c r="G6" s="137"/>
    </row>
    <row r="7" spans="2:8" ht="21.6" customHeight="1" x14ac:dyDescent="0.3">
      <c r="B7" s="95">
        <v>7</v>
      </c>
      <c r="C7" s="139" t="s">
        <v>347</v>
      </c>
      <c r="D7" s="139"/>
      <c r="E7" s="140">
        <f>+E8+E9+E10</f>
        <v>0</v>
      </c>
      <c r="F7" s="141">
        <f>+F8+F9+F10</f>
        <v>0</v>
      </c>
    </row>
    <row r="8" spans="2:8" ht="21.6" customHeight="1" x14ac:dyDescent="0.3">
      <c r="B8" s="95">
        <v>8</v>
      </c>
      <c r="C8" s="547"/>
      <c r="D8" s="142"/>
      <c r="E8" s="541"/>
      <c r="F8" s="470"/>
      <c r="G8" s="137" t="str">
        <f>IF(AND(OR(E8&gt;0),AND(F8="")),"¿Nada en buen estado?",IF(AND(OR(E8&gt;=0),AND(F8&gt;E8)),"Verifique la cantidad total",""))</f>
        <v/>
      </c>
    </row>
    <row r="9" spans="2:8" ht="21.6" customHeight="1" x14ac:dyDescent="0.3">
      <c r="B9" s="95">
        <v>9</v>
      </c>
      <c r="C9" s="547"/>
      <c r="D9" s="142"/>
      <c r="E9" s="541"/>
      <c r="F9" s="470"/>
      <c r="G9" s="137" t="str">
        <f t="shared" ref="G9:G24" si="0">IF(AND(OR(E9&gt;0),AND(F9="")),"¿Nada en buen estado?",IF(AND(OR(E9&gt;=0),AND(F9&gt;E9)),"Verifique la cantidad total",""))</f>
        <v/>
      </c>
    </row>
    <row r="10" spans="2:8" ht="21.6" customHeight="1" x14ac:dyDescent="0.3">
      <c r="B10" s="95">
        <v>10</v>
      </c>
      <c r="C10" s="547"/>
      <c r="D10" s="142"/>
      <c r="E10" s="541"/>
      <c r="F10" s="470"/>
      <c r="G10" s="137" t="str">
        <f t="shared" si="0"/>
        <v/>
      </c>
    </row>
    <row r="11" spans="2:8" ht="21.6" customHeight="1" x14ac:dyDescent="0.3">
      <c r="B11" s="95">
        <v>11</v>
      </c>
      <c r="C11" s="143" t="s">
        <v>282</v>
      </c>
      <c r="D11" s="143"/>
      <c r="E11" s="541"/>
      <c r="F11" s="542"/>
      <c r="G11" s="137" t="str">
        <f t="shared" si="0"/>
        <v/>
      </c>
    </row>
    <row r="12" spans="2:8" ht="21.6" customHeight="1" x14ac:dyDescent="0.3">
      <c r="B12" s="95">
        <v>12</v>
      </c>
      <c r="C12" s="144" t="s">
        <v>230</v>
      </c>
      <c r="D12" s="144"/>
      <c r="E12" s="541"/>
      <c r="F12" s="542"/>
      <c r="G12" s="137" t="str">
        <f t="shared" si="0"/>
        <v/>
      </c>
    </row>
    <row r="13" spans="2:8" ht="21.6" customHeight="1" x14ac:dyDescent="0.3">
      <c r="B13" s="95">
        <v>13</v>
      </c>
      <c r="C13" s="144" t="s">
        <v>349</v>
      </c>
      <c r="D13" s="144"/>
      <c r="E13" s="541"/>
      <c r="F13" s="542"/>
      <c r="G13" s="137" t="str">
        <f t="shared" si="0"/>
        <v/>
      </c>
    </row>
    <row r="14" spans="2:8" ht="21.6" customHeight="1" x14ac:dyDescent="0.3">
      <c r="B14" s="95">
        <v>14</v>
      </c>
      <c r="C14" s="143" t="s">
        <v>482</v>
      </c>
      <c r="D14" s="143"/>
      <c r="E14" s="541"/>
      <c r="F14" s="542"/>
      <c r="G14" s="137" t="str">
        <f t="shared" si="0"/>
        <v/>
      </c>
    </row>
    <row r="15" spans="2:8" ht="21.6" customHeight="1" x14ac:dyDescent="0.3">
      <c r="B15" s="95">
        <v>15</v>
      </c>
      <c r="C15" s="144" t="s">
        <v>231</v>
      </c>
      <c r="D15" s="144"/>
      <c r="E15" s="541"/>
      <c r="F15" s="542"/>
      <c r="G15" s="137" t="str">
        <f t="shared" si="0"/>
        <v/>
      </c>
    </row>
    <row r="16" spans="2:8" ht="21.6" customHeight="1" x14ac:dyDescent="0.3">
      <c r="B16" s="95">
        <v>16</v>
      </c>
      <c r="C16" s="144" t="s">
        <v>252</v>
      </c>
      <c r="D16" s="144"/>
      <c r="E16" s="541"/>
      <c r="F16" s="542"/>
      <c r="G16" s="137" t="str">
        <f t="shared" si="0"/>
        <v/>
      </c>
    </row>
    <row r="17" spans="2:7" ht="21.6" customHeight="1" x14ac:dyDescent="0.3">
      <c r="B17" s="95">
        <v>17</v>
      </c>
      <c r="C17" s="143" t="s">
        <v>265</v>
      </c>
      <c r="D17" s="145" t="str">
        <f>IF(AND('CUADRO 14'!F9="Sí",OR(E17="",E17=0)),"**",IF(AND(E17&gt;0,OR('CUADRO 14'!F9="No",'CUADRO 14'!F9="")),"/**/",""))</f>
        <v/>
      </c>
      <c r="E17" s="541"/>
      <c r="F17" s="542"/>
      <c r="G17" s="137" t="str">
        <f t="shared" si="0"/>
        <v/>
      </c>
    </row>
    <row r="18" spans="2:7" ht="21.6" customHeight="1" x14ac:dyDescent="0.3">
      <c r="B18" s="95">
        <v>18</v>
      </c>
      <c r="C18" s="144" t="s">
        <v>269</v>
      </c>
      <c r="D18" s="144"/>
      <c r="E18" s="541"/>
      <c r="F18" s="542"/>
      <c r="G18" s="137" t="str">
        <f t="shared" si="0"/>
        <v/>
      </c>
    </row>
    <row r="19" spans="2:7" ht="21.6" customHeight="1" x14ac:dyDescent="0.3">
      <c r="B19" s="95">
        <v>19</v>
      </c>
      <c r="C19" s="144" t="s">
        <v>433</v>
      </c>
      <c r="D19" s="144"/>
      <c r="E19" s="541"/>
      <c r="F19" s="542"/>
      <c r="G19" s="137" t="str">
        <f t="shared" si="0"/>
        <v/>
      </c>
    </row>
    <row r="20" spans="2:7" ht="21.6" customHeight="1" x14ac:dyDescent="0.3">
      <c r="B20" s="95">
        <v>20</v>
      </c>
      <c r="C20" s="144" t="s">
        <v>266</v>
      </c>
      <c r="D20" s="144"/>
      <c r="E20" s="541"/>
      <c r="F20" s="542"/>
      <c r="G20" s="137" t="str">
        <f t="shared" si="0"/>
        <v/>
      </c>
    </row>
    <row r="21" spans="2:7" ht="21.6" customHeight="1" x14ac:dyDescent="0.3">
      <c r="B21" s="95">
        <v>21</v>
      </c>
      <c r="C21" s="144" t="s">
        <v>267</v>
      </c>
      <c r="D21" s="144"/>
      <c r="E21" s="541"/>
      <c r="F21" s="542"/>
      <c r="G21" s="137" t="str">
        <f t="shared" si="0"/>
        <v/>
      </c>
    </row>
    <row r="22" spans="2:7" ht="21.6" customHeight="1" x14ac:dyDescent="0.3">
      <c r="B22" s="95">
        <v>22</v>
      </c>
      <c r="C22" s="144" t="s">
        <v>350</v>
      </c>
      <c r="D22" s="144"/>
      <c r="E22" s="541"/>
      <c r="F22" s="542"/>
      <c r="G22" s="137" t="str">
        <f t="shared" si="0"/>
        <v/>
      </c>
    </row>
    <row r="23" spans="2:7" ht="21.6" customHeight="1" x14ac:dyDescent="0.3">
      <c r="B23" s="95">
        <v>23</v>
      </c>
      <c r="C23" s="146" t="s">
        <v>1150</v>
      </c>
      <c r="D23" s="147" t="str">
        <f>IF(AND('CUADRO 14'!F15="Sí",OR(E23="",E23=0)),"***",IF(AND(E23&gt;0,OR('CUADRO 14'!F15="No",'CUADRO 14'!F15="")),"++",""))</f>
        <v/>
      </c>
      <c r="E23" s="543"/>
      <c r="F23" s="544"/>
      <c r="G23" s="137" t="str">
        <f t="shared" si="0"/>
        <v/>
      </c>
    </row>
    <row r="24" spans="2:7" ht="21.6" customHeight="1" thickBot="1" x14ac:dyDescent="0.35">
      <c r="B24" s="95">
        <v>24</v>
      </c>
      <c r="C24" s="148" t="s">
        <v>521</v>
      </c>
      <c r="D24" s="148"/>
      <c r="E24" s="545"/>
      <c r="F24" s="546"/>
      <c r="G24" s="137" t="str">
        <f t="shared" si="0"/>
        <v/>
      </c>
    </row>
    <row r="25" spans="2:7" ht="15" thickTop="1" x14ac:dyDescent="0.3">
      <c r="B25" s="95">
        <v>25</v>
      </c>
      <c r="C25" s="149" t="str">
        <f>IF(D17="**","** En el Cuadro 10 indicó que se cuenta con Servicio de Biblioteca, pero no indica espacio físico en este cuadro.","")</f>
        <v/>
      </c>
      <c r="E25" s="26"/>
      <c r="F25" s="150"/>
      <c r="G25" s="151"/>
    </row>
    <row r="26" spans="2:7" x14ac:dyDescent="0.3">
      <c r="B26" s="95">
        <v>26</v>
      </c>
      <c r="C26" s="149" t="str">
        <f>IF(D17="/**/","/**/ Indicó espacio físico para Biblioteca, pero no indica Servicio de biblioteca en el Cuadro 10.","")</f>
        <v/>
      </c>
      <c r="E26" s="26"/>
      <c r="F26" s="150"/>
      <c r="G26" s="151"/>
    </row>
    <row r="27" spans="2:7" x14ac:dyDescent="0.3">
      <c r="B27" s="95">
        <v>27</v>
      </c>
      <c r="C27" s="149" t="str">
        <f>IF(D23="***","*** Indicó que cuentan con Sala de Lactancia en el Cuadro 14, pero no indica espacio físico.",(IF(D23="++","++ Indicó datos en espacio físico, pero en el Cuadro 14, seleccionó la opción No o la dejó en blanco.","")))</f>
        <v/>
      </c>
    </row>
    <row r="28" spans="2:7" x14ac:dyDescent="0.3">
      <c r="B28" s="95">
        <v>28</v>
      </c>
    </row>
    <row r="29" spans="2:7" ht="16.2" x14ac:dyDescent="0.3">
      <c r="B29" s="95">
        <v>29</v>
      </c>
      <c r="C29" s="115" t="s">
        <v>255</v>
      </c>
    </row>
    <row r="30" spans="2:7" x14ac:dyDescent="0.3">
      <c r="B30" s="95">
        <v>30</v>
      </c>
      <c r="C30" s="855"/>
      <c r="D30" s="861"/>
      <c r="E30" s="861"/>
      <c r="F30" s="856"/>
    </row>
    <row r="31" spans="2:7" x14ac:dyDescent="0.3">
      <c r="C31" s="857"/>
      <c r="D31" s="862"/>
      <c r="E31" s="862"/>
      <c r="F31" s="858"/>
    </row>
    <row r="32" spans="2:7" x14ac:dyDescent="0.3">
      <c r="C32" s="857"/>
      <c r="D32" s="862"/>
      <c r="E32" s="862"/>
      <c r="F32" s="858"/>
    </row>
    <row r="33" spans="3:6" x14ac:dyDescent="0.3">
      <c r="C33" s="857"/>
      <c r="D33" s="862"/>
      <c r="E33" s="862"/>
      <c r="F33" s="858"/>
    </row>
    <row r="34" spans="3:6" x14ac:dyDescent="0.3">
      <c r="C34" s="857"/>
      <c r="D34" s="862"/>
      <c r="E34" s="862"/>
      <c r="F34" s="858"/>
    </row>
    <row r="35" spans="3:6" x14ac:dyDescent="0.3">
      <c r="C35" s="857"/>
      <c r="D35" s="862"/>
      <c r="E35" s="862"/>
      <c r="F35" s="858"/>
    </row>
    <row r="36" spans="3:6" x14ac:dyDescent="0.3">
      <c r="C36" s="859"/>
      <c r="D36" s="863"/>
      <c r="E36" s="863"/>
      <c r="F36" s="860"/>
    </row>
  </sheetData>
  <sheetProtection algorithmName="SHA-512" hashValue="F9g9NGrooTPRHYH09EV777VnnboHWtyqxbSSuQNjfiIFVHIVkPt3ufgneXYA+LTmO0iCkA0Xwuc/ajqgB1h2hQ==" saltValue="myn8wGKtpuevjB+lNdI2Rg==" spinCount="100000" sheet="1" objects="1" scenarios="1" sort="0" autoFilter="0" pivotTables="0"/>
  <mergeCells count="1">
    <mergeCell ref="C30:F36"/>
  </mergeCells>
  <conditionalFormatting sqref="E4:F4">
    <cfRule type="cellIs" dxfId="4" priority="4" operator="equal">
      <formula>0</formula>
    </cfRule>
  </conditionalFormatting>
  <conditionalFormatting sqref="E7:F7">
    <cfRule type="cellIs" dxfId="3" priority="5" operator="equal">
      <formula>0</formula>
    </cfRule>
  </conditionalFormatting>
  <conditionalFormatting sqref="G5:G6 G8:G24">
    <cfRule type="cellIs" dxfId="2" priority="3" operator="equal">
      <formula>"Error!"</formula>
    </cfRule>
  </conditionalFormatting>
  <dataValidations count="1">
    <dataValidation type="whole" operator="greaterThanOrEqual" allowBlank="1" showInputMessage="1" showErrorMessage="1" sqref="F25:G26 E4:F24" xr:uid="{0E44343F-B115-4209-BABE-A96E73BA2F91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6" orientation="landscape" r:id="rId1"/>
  <headerFooter scaleWithDoc="0">
    <oddHeader>&amp;C&amp;G</oddHeader>
    <oddFooter>&amp;R&amp;"Gentium Basic,Normal"&amp;A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8AAB7-706D-4818-A900-9BF62A5AE4B9}">
  <sheetPr codeName="Hoja7">
    <tabColor theme="7" tint="0.79998168889431442"/>
    <pageSetUpPr fitToPage="1"/>
  </sheetPr>
  <dimension ref="B1:G18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97" customWidth="1"/>
    <col min="2" max="2" width="3.33203125" style="116" hidden="1" customWidth="1"/>
    <col min="3" max="3" width="43.6640625" style="97" customWidth="1"/>
    <col min="4" max="7" width="15.6640625" style="97" customWidth="1"/>
    <col min="8" max="16384" width="11.44140625" style="97"/>
  </cols>
  <sheetData>
    <row r="1" spans="2:7" ht="18.600000000000001" x14ac:dyDescent="0.3">
      <c r="B1" s="95">
        <v>1</v>
      </c>
      <c r="C1" s="96" t="s">
        <v>1153</v>
      </c>
      <c r="D1" s="96"/>
    </row>
    <row r="2" spans="2:7" ht="19.2" thickBot="1" x14ac:dyDescent="0.35">
      <c r="B2" s="95">
        <v>2</v>
      </c>
      <c r="C2" s="885" t="s">
        <v>3256</v>
      </c>
      <c r="D2" s="885"/>
      <c r="E2" s="885"/>
      <c r="F2" s="885"/>
      <c r="G2" s="885"/>
    </row>
    <row r="3" spans="2:7" ht="24.6" customHeight="1" thickTop="1" x14ac:dyDescent="0.3">
      <c r="B3" s="95">
        <v>3</v>
      </c>
      <c r="C3" s="864" t="s">
        <v>245</v>
      </c>
      <c r="D3" s="778" t="s">
        <v>244</v>
      </c>
      <c r="E3" s="780"/>
      <c r="F3" s="866" t="s">
        <v>1151</v>
      </c>
      <c r="G3" s="779"/>
    </row>
    <row r="4" spans="2:7" ht="31.2" customHeight="1" thickBot="1" x14ac:dyDescent="0.35">
      <c r="B4" s="95">
        <v>4</v>
      </c>
      <c r="C4" s="865"/>
      <c r="D4" s="117" t="s">
        <v>1152</v>
      </c>
      <c r="E4" s="118" t="s">
        <v>239</v>
      </c>
      <c r="F4" s="119" t="s">
        <v>1152</v>
      </c>
      <c r="G4" s="120" t="s">
        <v>239</v>
      </c>
    </row>
    <row r="5" spans="2:7" ht="26.4" customHeight="1" thickTop="1" x14ac:dyDescent="0.3">
      <c r="B5" s="95">
        <v>5</v>
      </c>
      <c r="C5" s="121" t="s">
        <v>240</v>
      </c>
      <c r="D5" s="122">
        <f>SUM(D6:D8)</f>
        <v>0</v>
      </c>
      <c r="E5" s="123">
        <f>SUM(E6:E8)</f>
        <v>0</v>
      </c>
      <c r="F5" s="124">
        <f>SUM(F6:F8)</f>
        <v>0</v>
      </c>
      <c r="G5" s="125">
        <f>SUM(G6:G8)</f>
        <v>0</v>
      </c>
    </row>
    <row r="6" spans="2:7" ht="26.4" customHeight="1" x14ac:dyDescent="0.3">
      <c r="B6" s="95">
        <v>6</v>
      </c>
      <c r="C6" s="126" t="s">
        <v>241</v>
      </c>
      <c r="D6" s="548"/>
      <c r="E6" s="549"/>
      <c r="F6" s="550"/>
      <c r="G6" s="551"/>
    </row>
    <row r="7" spans="2:7" ht="26.4" customHeight="1" x14ac:dyDescent="0.3">
      <c r="B7" s="95">
        <v>7</v>
      </c>
      <c r="C7" s="126" t="s">
        <v>242</v>
      </c>
      <c r="D7" s="548"/>
      <c r="E7" s="549"/>
      <c r="F7" s="550"/>
      <c r="G7" s="551"/>
    </row>
    <row r="8" spans="2:7" ht="26.4" customHeight="1" thickBot="1" x14ac:dyDescent="0.35">
      <c r="B8" s="95">
        <v>8</v>
      </c>
      <c r="C8" s="127" t="s">
        <v>243</v>
      </c>
      <c r="D8" s="552"/>
      <c r="E8" s="553"/>
      <c r="F8" s="554"/>
      <c r="G8" s="555"/>
    </row>
    <row r="9" spans="2:7" ht="15" thickTop="1" x14ac:dyDescent="0.3">
      <c r="B9" s="95">
        <v>9</v>
      </c>
    </row>
    <row r="10" spans="2:7" x14ac:dyDescent="0.3">
      <c r="B10" s="95">
        <v>10</v>
      </c>
    </row>
    <row r="11" spans="2:7" ht="16.2" x14ac:dyDescent="0.3">
      <c r="B11" s="95">
        <v>11</v>
      </c>
      <c r="C11" s="115" t="s">
        <v>255</v>
      </c>
    </row>
    <row r="12" spans="2:7" x14ac:dyDescent="0.3">
      <c r="B12" s="95">
        <v>12</v>
      </c>
      <c r="C12" s="855"/>
      <c r="D12" s="861"/>
      <c r="E12" s="861"/>
      <c r="F12" s="861"/>
      <c r="G12" s="856"/>
    </row>
    <row r="13" spans="2:7" x14ac:dyDescent="0.3">
      <c r="C13" s="857"/>
      <c r="D13" s="862"/>
      <c r="E13" s="862"/>
      <c r="F13" s="862"/>
      <c r="G13" s="858"/>
    </row>
    <row r="14" spans="2:7" x14ac:dyDescent="0.3">
      <c r="C14" s="857"/>
      <c r="D14" s="862"/>
      <c r="E14" s="862"/>
      <c r="F14" s="862"/>
      <c r="G14" s="858"/>
    </row>
    <row r="15" spans="2:7" x14ac:dyDescent="0.3">
      <c r="C15" s="857"/>
      <c r="D15" s="862"/>
      <c r="E15" s="862"/>
      <c r="F15" s="862"/>
      <c r="G15" s="858"/>
    </row>
    <row r="16" spans="2:7" x14ac:dyDescent="0.3">
      <c r="C16" s="857"/>
      <c r="D16" s="862"/>
      <c r="E16" s="862"/>
      <c r="F16" s="862"/>
      <c r="G16" s="858"/>
    </row>
    <row r="17" spans="3:7" x14ac:dyDescent="0.3">
      <c r="C17" s="857"/>
      <c r="D17" s="862"/>
      <c r="E17" s="862"/>
      <c r="F17" s="862"/>
      <c r="G17" s="858"/>
    </row>
    <row r="18" spans="3:7" x14ac:dyDescent="0.3">
      <c r="C18" s="859"/>
      <c r="D18" s="863"/>
      <c r="E18" s="863"/>
      <c r="F18" s="863"/>
      <c r="G18" s="860"/>
    </row>
  </sheetData>
  <sheetProtection algorithmName="SHA-512" hashValue="ud/Dg5F3CqChkJjiYEi8VMP7Cm54Y0CXSpJ+Krp8U6t1ywIH7YcFIlkLZzrKSA8ZZg6RmI96zX7vyhy5eQI/tQ==" saltValue="pfGH9xf3hgqdm9VLAg3acQ==" spinCount="100000" sheet="1" objects="1" scenarios="1" sort="0" autoFilter="0" pivotTables="0"/>
  <mergeCells count="4">
    <mergeCell ref="C3:C4"/>
    <mergeCell ref="D3:E3"/>
    <mergeCell ref="F3:G3"/>
    <mergeCell ref="C12:G18"/>
  </mergeCells>
  <conditionalFormatting sqref="D5:G5">
    <cfRule type="cellIs" dxfId="1" priority="1" operator="equal">
      <formula>0</formula>
    </cfRule>
  </conditionalFormatting>
  <dataValidations count="1">
    <dataValidation type="whole" operator="greaterThanOrEqual" allowBlank="1" showInputMessage="1" showErrorMessage="1" sqref="D5:G8" xr:uid="{19E4D4B5-E396-431F-A6FF-7FE2C560A2EC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7516C-15D3-4AC2-B5C4-A981011EBF8B}">
  <sheetPr codeName="Hoja9">
    <tabColor theme="7" tint="0.79998168889431442"/>
    <pageSetUpPr fitToPage="1"/>
  </sheetPr>
  <dimension ref="B1:M17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97" customWidth="1"/>
    <col min="2" max="2" width="5.33203125" style="94" hidden="1" customWidth="1"/>
    <col min="3" max="3" width="43.109375" style="97" customWidth="1"/>
    <col min="4" max="11" width="13" style="97" customWidth="1"/>
    <col min="12" max="12" width="23.33203125" style="15" customWidth="1"/>
    <col min="13" max="16384" width="11.44140625" style="97"/>
  </cols>
  <sheetData>
    <row r="1" spans="2:13" ht="18.600000000000001" x14ac:dyDescent="0.3">
      <c r="B1" s="6">
        <v>1</v>
      </c>
      <c r="C1" s="96" t="s">
        <v>3253</v>
      </c>
      <c r="D1" s="96"/>
      <c r="H1" s="96"/>
      <c r="K1" s="50"/>
      <c r="L1" s="50"/>
    </row>
    <row r="2" spans="2:13" ht="23.4" customHeight="1" thickBot="1" x14ac:dyDescent="0.35">
      <c r="B2" s="6">
        <v>2</v>
      </c>
      <c r="C2" s="96" t="s">
        <v>3257</v>
      </c>
      <c r="D2" s="48"/>
      <c r="H2" s="48"/>
      <c r="I2" s="48"/>
    </row>
    <row r="3" spans="2:13" ht="25.95" customHeight="1" thickTop="1" x14ac:dyDescent="0.3">
      <c r="B3" s="6">
        <v>3</v>
      </c>
      <c r="C3" s="98"/>
      <c r="D3" s="868" t="s">
        <v>0</v>
      </c>
      <c r="E3" s="869"/>
      <c r="F3" s="870" t="s">
        <v>526</v>
      </c>
      <c r="G3" s="871"/>
      <c r="H3" s="872" t="s">
        <v>527</v>
      </c>
      <c r="I3" s="869"/>
      <c r="J3" s="872" t="s">
        <v>528</v>
      </c>
      <c r="K3" s="871"/>
    </row>
    <row r="4" spans="2:13" ht="29.4" customHeight="1" thickBot="1" x14ac:dyDescent="0.35">
      <c r="B4" s="6">
        <v>4</v>
      </c>
      <c r="C4" s="99"/>
      <c r="D4" s="100" t="s">
        <v>0</v>
      </c>
      <c r="E4" s="101" t="s">
        <v>1149</v>
      </c>
      <c r="F4" s="102" t="s">
        <v>0</v>
      </c>
      <c r="G4" s="101" t="s">
        <v>1149</v>
      </c>
      <c r="H4" s="103" t="s">
        <v>0</v>
      </c>
      <c r="I4" s="101" t="s">
        <v>1149</v>
      </c>
      <c r="J4" s="103" t="s">
        <v>0</v>
      </c>
      <c r="K4" s="104" t="s">
        <v>1149</v>
      </c>
    </row>
    <row r="5" spans="2:13" ht="23.4" customHeight="1" thickTop="1" x14ac:dyDescent="0.3">
      <c r="B5" s="6">
        <v>5</v>
      </c>
      <c r="C5" s="105" t="s">
        <v>525</v>
      </c>
      <c r="D5" s="106">
        <f>+F5+H5+J5</f>
        <v>0</v>
      </c>
      <c r="E5" s="107">
        <f>+G5+I5+K5</f>
        <v>0</v>
      </c>
      <c r="F5" s="556"/>
      <c r="G5" s="557"/>
      <c r="H5" s="558"/>
      <c r="I5" s="559"/>
      <c r="J5" s="558"/>
      <c r="K5" s="557"/>
      <c r="L5" s="867" t="str">
        <f>IF(AND(D5&gt;0,E5=0),"¿Nada en buen estado?",IF(OR(G5&gt;F5,I5&gt;H5,K5&gt;J5),"Verifique la cantidad total, se indicó más cantidad en buen estado",""))</f>
        <v/>
      </c>
      <c r="M5" s="867"/>
    </row>
    <row r="6" spans="2:13" ht="23.4" customHeight="1" x14ac:dyDescent="0.3">
      <c r="B6" s="6">
        <v>6</v>
      </c>
      <c r="C6" s="108" t="s">
        <v>233</v>
      </c>
      <c r="D6" s="109">
        <f t="shared" ref="D6:E9" si="0">+F6+H6+J6</f>
        <v>0</v>
      </c>
      <c r="E6" s="110">
        <f t="shared" si="0"/>
        <v>0</v>
      </c>
      <c r="F6" s="560"/>
      <c r="G6" s="561"/>
      <c r="H6" s="562"/>
      <c r="I6" s="563"/>
      <c r="J6" s="562"/>
      <c r="K6" s="561"/>
      <c r="L6" s="867" t="str">
        <f>IF(AND(D6&gt;0,E6=0),"¿Nada en buen estado?",IF(OR(G6&gt;F6,I6&gt;H6,K6&gt;J6),"Verifique la cantidad total, se indicó más cantidad en buen estado",""))</f>
        <v/>
      </c>
      <c r="M6" s="867"/>
    </row>
    <row r="7" spans="2:13" ht="23.4" customHeight="1" x14ac:dyDescent="0.3">
      <c r="B7" s="6">
        <v>7</v>
      </c>
      <c r="C7" s="108" t="s">
        <v>232</v>
      </c>
      <c r="D7" s="109">
        <f t="shared" si="0"/>
        <v>0</v>
      </c>
      <c r="E7" s="110">
        <f t="shared" si="0"/>
        <v>0</v>
      </c>
      <c r="F7" s="560"/>
      <c r="G7" s="561"/>
      <c r="H7" s="562"/>
      <c r="I7" s="563"/>
      <c r="J7" s="562"/>
      <c r="K7" s="561"/>
      <c r="L7" s="867" t="str">
        <f t="shared" ref="L7:L10" si="1">IF(AND(D7&gt;0,E7=0),"¿Nada en buen estado?",IF(OR(G7&gt;F7,I7&gt;H7,K7&gt;J7),"Verifique la cantidad total, se indicó más cantidad en buen estado",""))</f>
        <v/>
      </c>
      <c r="M7" s="867"/>
    </row>
    <row r="8" spans="2:13" ht="23.4" customHeight="1" x14ac:dyDescent="0.3">
      <c r="B8" s="6">
        <v>8</v>
      </c>
      <c r="C8" s="108" t="s">
        <v>529</v>
      </c>
      <c r="D8" s="109">
        <f t="shared" si="0"/>
        <v>0</v>
      </c>
      <c r="E8" s="110">
        <f t="shared" si="0"/>
        <v>0</v>
      </c>
      <c r="F8" s="560"/>
      <c r="G8" s="561"/>
      <c r="H8" s="562"/>
      <c r="I8" s="563"/>
      <c r="J8" s="562"/>
      <c r="K8" s="561"/>
      <c r="L8" s="867" t="str">
        <f t="shared" si="1"/>
        <v/>
      </c>
      <c r="M8" s="867"/>
    </row>
    <row r="9" spans="2:13" ht="23.4" customHeight="1" x14ac:dyDescent="0.3">
      <c r="B9" s="6">
        <v>9</v>
      </c>
      <c r="C9" s="111" t="s">
        <v>538</v>
      </c>
      <c r="D9" s="112">
        <f t="shared" si="0"/>
        <v>0</v>
      </c>
      <c r="E9" s="113">
        <f t="shared" si="0"/>
        <v>0</v>
      </c>
      <c r="F9" s="562"/>
      <c r="G9" s="561"/>
      <c r="H9" s="562"/>
      <c r="I9" s="563"/>
      <c r="J9" s="562"/>
      <c r="K9" s="561"/>
      <c r="L9" s="867" t="str">
        <f t="shared" si="1"/>
        <v/>
      </c>
      <c r="M9" s="867"/>
    </row>
    <row r="10" spans="2:13" ht="23.4" customHeight="1" thickBot="1" x14ac:dyDescent="0.35">
      <c r="B10" s="6">
        <v>10</v>
      </c>
      <c r="C10" s="114" t="s">
        <v>541</v>
      </c>
      <c r="D10" s="564"/>
      <c r="E10" s="565"/>
      <c r="F10" s="880"/>
      <c r="G10" s="880"/>
      <c r="H10" s="880"/>
      <c r="I10" s="880"/>
      <c r="J10" s="880"/>
      <c r="K10" s="880"/>
      <c r="L10" s="867" t="str">
        <f t="shared" si="1"/>
        <v/>
      </c>
      <c r="M10" s="867"/>
    </row>
    <row r="11" spans="2:13" ht="21" customHeight="1" thickTop="1" x14ac:dyDescent="0.3">
      <c r="B11" s="6">
        <v>11</v>
      </c>
    </row>
    <row r="12" spans="2:13" ht="16.2" x14ac:dyDescent="0.3">
      <c r="B12" s="6">
        <v>12</v>
      </c>
      <c r="C12" s="115" t="s">
        <v>255</v>
      </c>
    </row>
    <row r="13" spans="2:13" ht="20.399999999999999" customHeight="1" x14ac:dyDescent="0.3">
      <c r="B13" s="6">
        <v>13</v>
      </c>
      <c r="C13" s="855"/>
      <c r="D13" s="861"/>
      <c r="E13" s="861"/>
      <c r="F13" s="861"/>
      <c r="G13" s="861"/>
      <c r="H13" s="861"/>
      <c r="I13" s="861"/>
      <c r="J13" s="873"/>
      <c r="K13" s="874"/>
    </row>
    <row r="14" spans="2:13" ht="20.399999999999999" customHeight="1" x14ac:dyDescent="0.3">
      <c r="C14" s="857"/>
      <c r="D14" s="862"/>
      <c r="E14" s="862"/>
      <c r="F14" s="862"/>
      <c r="G14" s="862"/>
      <c r="H14" s="862"/>
      <c r="I14" s="862"/>
      <c r="J14" s="875"/>
      <c r="K14" s="876"/>
    </row>
    <row r="15" spans="2:13" ht="20.399999999999999" customHeight="1" x14ac:dyDescent="0.3">
      <c r="C15" s="857"/>
      <c r="D15" s="862"/>
      <c r="E15" s="862"/>
      <c r="F15" s="862"/>
      <c r="G15" s="862"/>
      <c r="H15" s="862"/>
      <c r="I15" s="862"/>
      <c r="J15" s="875"/>
      <c r="K15" s="876"/>
    </row>
    <row r="16" spans="2:13" ht="20.399999999999999" customHeight="1" x14ac:dyDescent="0.3">
      <c r="C16" s="857"/>
      <c r="D16" s="862"/>
      <c r="E16" s="862"/>
      <c r="F16" s="862"/>
      <c r="G16" s="862"/>
      <c r="H16" s="862"/>
      <c r="I16" s="862"/>
      <c r="J16" s="875"/>
      <c r="K16" s="876"/>
    </row>
    <row r="17" spans="3:11" ht="20.399999999999999" customHeight="1" x14ac:dyDescent="0.3">
      <c r="C17" s="877"/>
      <c r="D17" s="878"/>
      <c r="E17" s="878"/>
      <c r="F17" s="878"/>
      <c r="G17" s="878"/>
      <c r="H17" s="878"/>
      <c r="I17" s="878"/>
      <c r="J17" s="878"/>
      <c r="K17" s="879"/>
    </row>
  </sheetData>
  <sheetProtection algorithmName="SHA-512" hashValue="vDfDlnDn7Lm4nfx3oXf1M5MPCuOZNer/jkaFkRwF5HKk6vTJjI/oXxXmpuv6fa/yUyTpOHVydjOCDEabB9AH3A==" saltValue="dhn0mtmavt6JQX1D7vFyqg==" spinCount="100000" sheet="1" objects="1" scenarios="1" sort="0" autoFilter="0" pivotTables="0"/>
  <mergeCells count="12">
    <mergeCell ref="L7:M7"/>
    <mergeCell ref="L8:M8"/>
    <mergeCell ref="L9:M9"/>
    <mergeCell ref="L10:M10"/>
    <mergeCell ref="C13:K17"/>
    <mergeCell ref="F10:K10"/>
    <mergeCell ref="L6:M6"/>
    <mergeCell ref="D3:E3"/>
    <mergeCell ref="F3:G3"/>
    <mergeCell ref="H3:I3"/>
    <mergeCell ref="J3:K3"/>
    <mergeCell ref="L5:M5"/>
  </mergeCells>
  <conditionalFormatting sqref="D5:E10 L5:L10">
    <cfRule type="cellIs" dxfId="0" priority="1" operator="equal">
      <formula>0</formula>
    </cfRule>
  </conditionalFormatting>
  <printOptions horizontalCentered="1" verticalCentered="1"/>
  <pageMargins left="0.19685039370078741" right="0.19685039370078741" top="0.19685039370078741" bottom="0.39370078740157483" header="0.19685039370078741" footer="0.19685039370078741"/>
  <pageSetup scale="74" orientation="landscape" r:id="rId1"/>
  <headerFooter scaleWithDoc="0">
    <oddHeader>&amp;C&amp;G</oddHeader>
    <oddFooter>&amp;R&amp;"Gentium Basic,Normal"&amp;A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C5D28-3ACB-4AC4-8CB3-D04304ACF149}">
  <sheetPr codeName="Hoja5">
    <tabColor theme="7" tint="-0.499984740745262"/>
  </sheetPr>
  <dimension ref="A1:AT140"/>
  <sheetViews>
    <sheetView topLeftCell="G1" zoomScale="80" zoomScaleNormal="80" workbookViewId="0">
      <pane ySplit="2" topLeftCell="A119" activePane="bottomLeft" state="frozen"/>
      <selection activeCell="C20" sqref="C20"/>
      <selection pane="bottomLeft" activeCell="O141" sqref="O141:O232"/>
    </sheetView>
  </sheetViews>
  <sheetFormatPr baseColWidth="10" defaultColWidth="11.109375" defaultRowHeight="14.4" x14ac:dyDescent="0.3"/>
  <cols>
    <col min="1" max="6" width="11.109375" style="433"/>
    <col min="7" max="7" width="11.5546875" style="433" bestFit="1" customWidth="1"/>
    <col min="8" max="8" width="11.6640625" style="433" bestFit="1" customWidth="1"/>
    <col min="9" max="9" width="54.33203125" style="433" bestFit="1" customWidth="1"/>
    <col min="10" max="10" width="9.88671875" style="433" bestFit="1" customWidth="1"/>
    <col min="11" max="11" width="20.109375" style="433" customWidth="1"/>
    <col min="12" max="12" width="13.109375" style="433" bestFit="1" customWidth="1"/>
    <col min="13" max="13" width="10.6640625" style="433" bestFit="1" customWidth="1"/>
    <col min="14" max="14" width="9.44140625" style="433" bestFit="1" customWidth="1"/>
    <col min="15" max="15" width="22.6640625" style="433" customWidth="1"/>
    <col min="16" max="16" width="10.5546875" style="433" customWidth="1"/>
    <col min="17" max="17" width="45.6640625" style="433" bestFit="1" customWidth="1"/>
    <col min="18" max="18" width="11.5546875" style="433" customWidth="1"/>
    <col min="19" max="19" width="17.44140625" style="433" customWidth="1"/>
    <col min="20" max="20" width="9.33203125" style="433" bestFit="1" customWidth="1"/>
    <col min="21" max="21" width="10.33203125" style="433" bestFit="1" customWidth="1"/>
    <col min="22" max="22" width="11" style="433" bestFit="1" customWidth="1"/>
    <col min="23" max="23" width="6.5546875" style="433" bestFit="1" customWidth="1"/>
    <col min="24" max="24" width="8.109375" style="433" bestFit="1" customWidth="1"/>
    <col min="25" max="25" width="7.33203125" style="433" bestFit="1" customWidth="1"/>
    <col min="26" max="26" width="51.6640625" style="433" bestFit="1" customWidth="1"/>
    <col min="27" max="27" width="14.44140625" style="433" bestFit="1" customWidth="1"/>
    <col min="28" max="28" width="23.6640625" style="433" bestFit="1" customWidth="1"/>
    <col min="29" max="29" width="31" style="433" bestFit="1" customWidth="1"/>
    <col min="30" max="30" width="31.33203125" style="433" bestFit="1" customWidth="1"/>
    <col min="31" max="31" width="18.44140625" style="433" bestFit="1" customWidth="1"/>
    <col min="32" max="33" width="32.109375" style="433" customWidth="1"/>
    <col min="34" max="35" width="20.88671875" style="433" customWidth="1"/>
    <col min="36" max="36" width="19.44140625" style="433" customWidth="1"/>
    <col min="37" max="37" width="19.44140625" style="436" customWidth="1"/>
    <col min="38" max="39" width="19.44140625" style="433" customWidth="1"/>
    <col min="40" max="40" width="11.6640625" style="433" customWidth="1"/>
    <col min="41" max="41" width="11.44140625" style="433" customWidth="1"/>
    <col min="42" max="42" width="15.109375" style="433" bestFit="1" customWidth="1"/>
    <col min="43" max="43" width="9.33203125" style="433" bestFit="1" customWidth="1"/>
    <col min="44" max="44" width="13.5546875" style="433" bestFit="1" customWidth="1"/>
    <col min="45" max="45" width="53.88671875" style="433" bestFit="1" customWidth="1"/>
    <col min="46" max="46" width="5.88671875" style="433" bestFit="1" customWidth="1"/>
    <col min="47" max="16384" width="11.109375" style="433"/>
  </cols>
  <sheetData>
    <row r="1" spans="1:46" s="425" customFormat="1" ht="29.25" customHeight="1" x14ac:dyDescent="0.3">
      <c r="AK1" s="426"/>
    </row>
    <row r="2" spans="1:46" s="429" customFormat="1" ht="21.75" customHeight="1" x14ac:dyDescent="0.3">
      <c r="A2" s="427" t="s">
        <v>20</v>
      </c>
      <c r="B2" s="428" t="s">
        <v>21</v>
      </c>
      <c r="E2" s="430" t="s">
        <v>1368</v>
      </c>
      <c r="F2" s="431" t="s">
        <v>1369</v>
      </c>
      <c r="G2" s="432" t="s">
        <v>19</v>
      </c>
      <c r="H2" s="432" t="s">
        <v>20</v>
      </c>
      <c r="I2" s="432" t="s">
        <v>21</v>
      </c>
      <c r="J2" s="432" t="s">
        <v>351</v>
      </c>
      <c r="K2" s="432" t="s">
        <v>22</v>
      </c>
      <c r="L2" s="432" t="s">
        <v>1370</v>
      </c>
      <c r="M2" s="432" t="s">
        <v>1371</v>
      </c>
      <c r="N2" s="432" t="s">
        <v>353</v>
      </c>
      <c r="O2" s="432" t="s">
        <v>1372</v>
      </c>
      <c r="P2" s="432" t="s">
        <v>1373</v>
      </c>
      <c r="Q2" s="432" t="s">
        <v>1374</v>
      </c>
      <c r="R2" s="432" t="s">
        <v>30</v>
      </c>
      <c r="S2" s="432" t="s">
        <v>1375</v>
      </c>
      <c r="T2" s="432" t="s">
        <v>352</v>
      </c>
      <c r="U2" s="432" t="s">
        <v>1376</v>
      </c>
      <c r="V2" s="432" t="s">
        <v>1377</v>
      </c>
      <c r="W2" s="432" t="s">
        <v>23</v>
      </c>
      <c r="X2" s="432" t="s">
        <v>24</v>
      </c>
      <c r="Y2" s="432" t="s">
        <v>25</v>
      </c>
      <c r="Z2" s="432" t="s">
        <v>1378</v>
      </c>
      <c r="AA2" s="432" t="s">
        <v>26</v>
      </c>
      <c r="AB2" s="432" t="s">
        <v>27</v>
      </c>
      <c r="AC2" s="432" t="s">
        <v>28</v>
      </c>
      <c r="AD2" s="432" t="s">
        <v>29</v>
      </c>
      <c r="AE2" s="432" t="s">
        <v>1379</v>
      </c>
      <c r="AF2" s="432" t="s">
        <v>32</v>
      </c>
      <c r="AG2" s="432" t="s">
        <v>1380</v>
      </c>
      <c r="AH2" s="432" t="s">
        <v>1381</v>
      </c>
      <c r="AI2" s="432" t="s">
        <v>1382</v>
      </c>
      <c r="AJ2" s="432" t="s">
        <v>31</v>
      </c>
      <c r="AK2" s="432" t="s">
        <v>1186</v>
      </c>
      <c r="AL2" s="432" t="s">
        <v>1187</v>
      </c>
      <c r="AM2" s="432" t="s">
        <v>1188</v>
      </c>
      <c r="AN2" s="432" t="s">
        <v>1383</v>
      </c>
      <c r="AO2" s="432" t="s">
        <v>1384</v>
      </c>
      <c r="AP2" s="432" t="s">
        <v>359</v>
      </c>
      <c r="AQ2" s="432" t="s">
        <v>1385</v>
      </c>
      <c r="AR2" s="432" t="s">
        <v>1386</v>
      </c>
      <c r="AS2" s="432" t="s">
        <v>1387</v>
      </c>
      <c r="AT2" s="432" t="s">
        <v>1388</v>
      </c>
    </row>
    <row r="3" spans="1:46" x14ac:dyDescent="0.3">
      <c r="A3" s="433" t="str" cm="1">
        <f t="array" ref="A3:A137">_xlfn._xlws.SORT(_xlfn.UNIQUE(portada_F[CODIGO]))</f>
        <v>0000</v>
      </c>
      <c r="B3" s="433" t="e" cm="1" vm="1">
        <f t="array" ref="B3">_xlfn._xlws.FILTER(portada_F[NOMBRE],portada_F[CODIGO]='Datos del Centro'!D5)</f>
        <v>#VALUE!</v>
      </c>
      <c r="E3" s="434" t="s">
        <v>3039</v>
      </c>
      <c r="F3" s="435" t="s">
        <v>2462</v>
      </c>
      <c r="G3" s="433" t="s">
        <v>126</v>
      </c>
      <c r="H3" s="433" t="s">
        <v>354</v>
      </c>
      <c r="I3" s="433" t="s">
        <v>2463</v>
      </c>
      <c r="J3" s="433" t="s">
        <v>5</v>
      </c>
      <c r="K3" s="433" t="s">
        <v>66</v>
      </c>
      <c r="L3" s="433" t="s">
        <v>7</v>
      </c>
      <c r="M3" s="433" t="s">
        <v>14</v>
      </c>
      <c r="N3" s="433" t="s">
        <v>57</v>
      </c>
      <c r="O3" s="433" t="s">
        <v>1398</v>
      </c>
      <c r="P3" s="433" t="s">
        <v>1181</v>
      </c>
      <c r="R3" s="433" t="s">
        <v>38</v>
      </c>
      <c r="S3" s="433" t="s">
        <v>1228</v>
      </c>
      <c r="T3" s="433" t="s">
        <v>33</v>
      </c>
      <c r="U3" s="433" t="s">
        <v>1389</v>
      </c>
      <c r="V3" s="433">
        <v>30105</v>
      </c>
      <c r="W3" s="433" t="s">
        <v>38</v>
      </c>
      <c r="X3" s="433" t="s">
        <v>1</v>
      </c>
      <c r="Y3" s="433" t="s">
        <v>5</v>
      </c>
      <c r="Z3" s="433" t="s">
        <v>1057</v>
      </c>
      <c r="AA3" s="433" t="s">
        <v>66</v>
      </c>
      <c r="AB3" s="433" t="s">
        <v>66</v>
      </c>
      <c r="AC3" s="433" t="s">
        <v>1286</v>
      </c>
      <c r="AD3" s="433" t="s">
        <v>152</v>
      </c>
      <c r="AE3" s="433" t="s">
        <v>250</v>
      </c>
      <c r="AF3" s="433" t="s">
        <v>2464</v>
      </c>
      <c r="AG3" s="433" t="s">
        <v>2465</v>
      </c>
      <c r="AH3" s="433">
        <v>25529600</v>
      </c>
      <c r="AI3" s="433">
        <v>83841467</v>
      </c>
      <c r="AJ3" s="433" t="s">
        <v>2467</v>
      </c>
      <c r="AK3" s="436" t="s">
        <v>2466</v>
      </c>
      <c r="AL3" s="433" t="s">
        <v>1287</v>
      </c>
      <c r="AM3" s="433" t="s">
        <v>2329</v>
      </c>
      <c r="AO3" s="433" t="s">
        <v>1390</v>
      </c>
      <c r="AQ3" s="433" t="s">
        <v>1390</v>
      </c>
    </row>
    <row r="4" spans="1:46" x14ac:dyDescent="0.3">
      <c r="A4" s="433" t="str">
        <v>4154</v>
      </c>
      <c r="E4" s="434" t="s">
        <v>3083</v>
      </c>
      <c r="F4" s="435" t="s">
        <v>2902</v>
      </c>
      <c r="G4" s="433" t="s">
        <v>2903</v>
      </c>
      <c r="H4" s="433" t="s">
        <v>354</v>
      </c>
      <c r="I4" s="433" t="s">
        <v>2904</v>
      </c>
      <c r="J4" s="433" t="s">
        <v>7</v>
      </c>
      <c r="K4" s="433" t="s">
        <v>58</v>
      </c>
      <c r="L4" s="433" t="s">
        <v>7</v>
      </c>
      <c r="M4" s="433" t="s">
        <v>62</v>
      </c>
      <c r="N4" s="433" t="s">
        <v>57</v>
      </c>
      <c r="O4" s="433" t="s">
        <v>1398</v>
      </c>
      <c r="P4" s="433" t="s">
        <v>1181</v>
      </c>
      <c r="R4" s="433" t="s">
        <v>35</v>
      </c>
      <c r="S4" s="433" t="s">
        <v>237</v>
      </c>
      <c r="T4" s="433" t="s">
        <v>33</v>
      </c>
      <c r="U4" s="433" t="s">
        <v>1389</v>
      </c>
      <c r="V4" s="433">
        <v>40703</v>
      </c>
      <c r="W4" s="433" t="s">
        <v>57</v>
      </c>
      <c r="X4" s="433" t="s">
        <v>7</v>
      </c>
      <c r="Y4" s="433" t="s">
        <v>3</v>
      </c>
      <c r="Z4" s="433" t="s">
        <v>2905</v>
      </c>
      <c r="AA4" s="433" t="s">
        <v>58</v>
      </c>
      <c r="AB4" s="433" t="s">
        <v>156</v>
      </c>
      <c r="AC4" s="433" t="s">
        <v>1020</v>
      </c>
      <c r="AD4" s="433" t="s">
        <v>1020</v>
      </c>
      <c r="AE4" s="433" t="s">
        <v>250</v>
      </c>
      <c r="AF4" s="433" t="s">
        <v>2906</v>
      </c>
      <c r="AG4" s="433" t="s">
        <v>2907</v>
      </c>
      <c r="AH4" s="433">
        <v>22030833</v>
      </c>
      <c r="AI4" s="433">
        <v>22930998</v>
      </c>
      <c r="AJ4" s="433" t="s">
        <v>2908</v>
      </c>
      <c r="AK4" s="436" t="s">
        <v>2909</v>
      </c>
      <c r="AL4" s="433" t="s">
        <v>1208</v>
      </c>
      <c r="AM4" s="433" t="s">
        <v>2910</v>
      </c>
      <c r="AO4" s="433" t="s">
        <v>1390</v>
      </c>
      <c r="AQ4" s="433" t="s">
        <v>1390</v>
      </c>
    </row>
    <row r="5" spans="1:46" x14ac:dyDescent="0.3">
      <c r="A5" s="433" t="str">
        <v>4155</v>
      </c>
      <c r="E5" s="434" t="s">
        <v>3088</v>
      </c>
      <c r="F5" s="435" t="s">
        <v>1593</v>
      </c>
      <c r="G5" s="433" t="s">
        <v>2943</v>
      </c>
      <c r="H5" s="433" t="s">
        <v>354</v>
      </c>
      <c r="I5" s="433" t="s">
        <v>2944</v>
      </c>
      <c r="J5" s="433" t="s">
        <v>1175</v>
      </c>
      <c r="K5" s="433" t="s">
        <v>505</v>
      </c>
      <c r="L5" s="433" t="s">
        <v>2</v>
      </c>
      <c r="M5" s="433" t="s">
        <v>3</v>
      </c>
      <c r="N5" s="433" t="s">
        <v>57</v>
      </c>
      <c r="O5" s="433" t="s">
        <v>1398</v>
      </c>
      <c r="P5" s="433" t="s">
        <v>1181</v>
      </c>
      <c r="R5" s="433" t="s">
        <v>35</v>
      </c>
      <c r="S5" s="433" t="s">
        <v>237</v>
      </c>
      <c r="T5" s="433" t="s">
        <v>33</v>
      </c>
      <c r="U5" s="433" t="s">
        <v>1389</v>
      </c>
      <c r="V5" s="433">
        <v>10109</v>
      </c>
      <c r="W5" s="433" t="s">
        <v>33</v>
      </c>
      <c r="X5" s="433" t="s">
        <v>1</v>
      </c>
      <c r="Y5" s="433" t="s">
        <v>10</v>
      </c>
      <c r="Z5" s="433" t="s">
        <v>580</v>
      </c>
      <c r="AA5" s="433" t="s">
        <v>34</v>
      </c>
      <c r="AB5" s="433" t="s">
        <v>34</v>
      </c>
      <c r="AC5" s="433" t="s">
        <v>60</v>
      </c>
      <c r="AD5" s="433" t="s">
        <v>60</v>
      </c>
      <c r="AE5" s="433" t="s">
        <v>250</v>
      </c>
      <c r="AF5" s="433" t="s">
        <v>2945</v>
      </c>
      <c r="AG5" s="433" t="s">
        <v>366</v>
      </c>
      <c r="AH5" s="433">
        <v>22321365</v>
      </c>
      <c r="AI5" s="433">
        <v>22916919</v>
      </c>
      <c r="AJ5" s="433" t="s">
        <v>2946</v>
      </c>
      <c r="AK5" s="436" t="s">
        <v>1594</v>
      </c>
      <c r="AL5" s="433" t="s">
        <v>1194</v>
      </c>
      <c r="AM5" s="433" t="s">
        <v>1416</v>
      </c>
      <c r="AO5" s="433" t="s">
        <v>1390</v>
      </c>
      <c r="AQ5" s="433" t="s">
        <v>1390</v>
      </c>
    </row>
    <row r="6" spans="1:46" x14ac:dyDescent="0.3">
      <c r="A6" s="433" t="str">
        <v>4156</v>
      </c>
      <c r="E6" s="434" t="s">
        <v>2972</v>
      </c>
      <c r="F6" s="435" t="s">
        <v>1656</v>
      </c>
      <c r="G6" s="433" t="s">
        <v>1657</v>
      </c>
      <c r="H6" s="433" t="s">
        <v>354</v>
      </c>
      <c r="I6" s="433" t="s">
        <v>1658</v>
      </c>
      <c r="J6" s="433" t="s">
        <v>45</v>
      </c>
      <c r="K6" s="433" t="s">
        <v>61</v>
      </c>
      <c r="L6" s="433" t="s">
        <v>2</v>
      </c>
      <c r="M6" s="433" t="s">
        <v>11</v>
      </c>
      <c r="N6" s="433" t="s">
        <v>57</v>
      </c>
      <c r="O6" s="433" t="s">
        <v>1398</v>
      </c>
      <c r="P6" s="433" t="s">
        <v>1181</v>
      </c>
      <c r="R6" s="433" t="s">
        <v>35</v>
      </c>
      <c r="S6" s="433" t="s">
        <v>237</v>
      </c>
      <c r="T6" s="433" t="s">
        <v>33</v>
      </c>
      <c r="U6" s="433" t="s">
        <v>1389</v>
      </c>
      <c r="V6" s="433">
        <v>21002</v>
      </c>
      <c r="W6" s="433" t="s">
        <v>35</v>
      </c>
      <c r="X6" s="433" t="s">
        <v>11</v>
      </c>
      <c r="Y6" s="433" t="s">
        <v>2</v>
      </c>
      <c r="Z6" s="433" t="s">
        <v>747</v>
      </c>
      <c r="AA6" s="433" t="s">
        <v>42</v>
      </c>
      <c r="AB6" s="433" t="s">
        <v>61</v>
      </c>
      <c r="AC6" s="433" t="s">
        <v>71</v>
      </c>
      <c r="AD6" s="433" t="s">
        <v>135</v>
      </c>
      <c r="AE6" s="433" t="s">
        <v>1644</v>
      </c>
      <c r="AF6" s="433" t="s">
        <v>59</v>
      </c>
      <c r="AG6" s="433" t="s">
        <v>1659</v>
      </c>
      <c r="AH6" s="433">
        <v>24756622</v>
      </c>
      <c r="AI6" s="433" t="s">
        <v>1191</v>
      </c>
      <c r="AJ6" s="433" t="s">
        <v>1661</v>
      </c>
      <c r="AK6" s="436" t="s">
        <v>1660</v>
      </c>
      <c r="AL6" s="433" t="s">
        <v>1662</v>
      </c>
      <c r="AM6" s="433" t="s">
        <v>1663</v>
      </c>
      <c r="AO6" s="433" t="s">
        <v>1390</v>
      </c>
      <c r="AQ6" s="433" t="s">
        <v>1390</v>
      </c>
    </row>
    <row r="7" spans="1:46" x14ac:dyDescent="0.3">
      <c r="A7" s="433" t="str">
        <v>4157</v>
      </c>
      <c r="E7" s="434" t="s">
        <v>2951</v>
      </c>
      <c r="F7" s="435" t="s">
        <v>1394</v>
      </c>
      <c r="G7" s="433" t="s">
        <v>1395</v>
      </c>
      <c r="H7" s="433" t="s">
        <v>1396</v>
      </c>
      <c r="I7" s="433" t="s">
        <v>1397</v>
      </c>
      <c r="J7" s="433" t="s">
        <v>1</v>
      </c>
      <c r="K7" s="433" t="s">
        <v>504</v>
      </c>
      <c r="L7" s="433" t="s">
        <v>6</v>
      </c>
      <c r="M7" s="433" t="s">
        <v>1</v>
      </c>
      <c r="N7" s="433" t="s">
        <v>57</v>
      </c>
      <c r="O7" s="433" t="s">
        <v>1398</v>
      </c>
      <c r="P7" s="433" t="s">
        <v>1181</v>
      </c>
      <c r="R7" s="433" t="s">
        <v>38</v>
      </c>
      <c r="S7" s="433" t="s">
        <v>1228</v>
      </c>
      <c r="T7" s="433" t="s">
        <v>33</v>
      </c>
      <c r="U7" s="433" t="s">
        <v>1389</v>
      </c>
      <c r="V7" s="433">
        <v>11004</v>
      </c>
      <c r="W7" s="433" t="s">
        <v>33</v>
      </c>
      <c r="X7" s="433" t="s">
        <v>11</v>
      </c>
      <c r="Y7" s="433" t="s">
        <v>4</v>
      </c>
      <c r="Z7" s="433" t="s">
        <v>638</v>
      </c>
      <c r="AA7" s="433" t="s">
        <v>34</v>
      </c>
      <c r="AB7" s="433" t="s">
        <v>69</v>
      </c>
      <c r="AC7" s="433" t="s">
        <v>1025</v>
      </c>
      <c r="AD7" s="433" t="s">
        <v>1399</v>
      </c>
      <c r="AE7" s="433" t="s">
        <v>250</v>
      </c>
      <c r="AF7" s="433" t="s">
        <v>1400</v>
      </c>
      <c r="AG7" s="433" t="s">
        <v>1401</v>
      </c>
      <c r="AH7" s="433">
        <v>41019700</v>
      </c>
      <c r="AI7" s="433">
        <v>41019700</v>
      </c>
      <c r="AJ7" s="433" t="s">
        <v>1403</v>
      </c>
      <c r="AK7" s="436" t="s">
        <v>1402</v>
      </c>
      <c r="AL7" s="433" t="s">
        <v>1404</v>
      </c>
      <c r="AM7" s="433" t="s">
        <v>1405</v>
      </c>
      <c r="AO7" s="433" t="s">
        <v>1390</v>
      </c>
      <c r="AQ7" s="433" t="s">
        <v>1390</v>
      </c>
    </row>
    <row r="8" spans="1:46" x14ac:dyDescent="0.3">
      <c r="A8" s="433" t="str">
        <v>4158</v>
      </c>
      <c r="E8" s="434" t="s">
        <v>2958</v>
      </c>
      <c r="F8" s="435" t="s">
        <v>1482</v>
      </c>
      <c r="G8" s="433" t="s">
        <v>1483</v>
      </c>
      <c r="H8" s="433" t="s">
        <v>1484</v>
      </c>
      <c r="I8" s="433" t="s">
        <v>1485</v>
      </c>
      <c r="J8" s="433" t="s">
        <v>1177</v>
      </c>
      <c r="K8" s="433" t="s">
        <v>506</v>
      </c>
      <c r="L8" s="433" t="s">
        <v>1</v>
      </c>
      <c r="M8" s="433" t="s">
        <v>2</v>
      </c>
      <c r="N8" s="433" t="s">
        <v>57</v>
      </c>
      <c r="O8" s="433" t="s">
        <v>1398</v>
      </c>
      <c r="P8" s="433" t="s">
        <v>1181</v>
      </c>
      <c r="R8" s="433" t="s">
        <v>33</v>
      </c>
      <c r="S8" s="433" t="s">
        <v>1086</v>
      </c>
      <c r="T8" s="433" t="s">
        <v>33</v>
      </c>
      <c r="U8" s="433" t="s">
        <v>1389</v>
      </c>
      <c r="V8" s="433">
        <v>10803</v>
      </c>
      <c r="W8" s="433" t="s">
        <v>33</v>
      </c>
      <c r="X8" s="433" t="s">
        <v>9</v>
      </c>
      <c r="Y8" s="433" t="s">
        <v>3</v>
      </c>
      <c r="Z8" s="433" t="s">
        <v>624</v>
      </c>
      <c r="AA8" s="433" t="s">
        <v>34</v>
      </c>
      <c r="AB8" s="433" t="s">
        <v>1223</v>
      </c>
      <c r="AC8" s="433" t="s">
        <v>1264</v>
      </c>
      <c r="AD8" s="433" t="s">
        <v>1022</v>
      </c>
      <c r="AE8" s="433" t="s">
        <v>250</v>
      </c>
      <c r="AF8" s="433" t="s">
        <v>1486</v>
      </c>
      <c r="AG8" s="433" t="s">
        <v>1487</v>
      </c>
      <c r="AH8" s="433">
        <v>22451128</v>
      </c>
      <c r="AI8" s="433">
        <v>22451203</v>
      </c>
      <c r="AJ8" s="433" t="s">
        <v>1489</v>
      </c>
      <c r="AK8" s="436" t="s">
        <v>1488</v>
      </c>
      <c r="AL8" s="433" t="s">
        <v>1480</v>
      </c>
      <c r="AM8" s="433" t="s">
        <v>1481</v>
      </c>
      <c r="AO8" s="433" t="s">
        <v>1392</v>
      </c>
      <c r="AP8" s="433" t="s">
        <v>247</v>
      </c>
      <c r="AQ8" s="433" t="s">
        <v>1392</v>
      </c>
      <c r="AR8" s="433" t="s">
        <v>1490</v>
      </c>
      <c r="AS8" s="433" t="s">
        <v>1491</v>
      </c>
    </row>
    <row r="9" spans="1:46" x14ac:dyDescent="0.3">
      <c r="A9" s="433" t="str">
        <v>4159</v>
      </c>
      <c r="E9" s="434" t="s">
        <v>2952</v>
      </c>
      <c r="F9" s="435" t="s">
        <v>1408</v>
      </c>
      <c r="G9" s="438" t="s">
        <v>1409</v>
      </c>
      <c r="H9" s="433" t="s">
        <v>1410</v>
      </c>
      <c r="I9" s="433" t="s">
        <v>1411</v>
      </c>
      <c r="J9" s="433" t="s">
        <v>1175</v>
      </c>
      <c r="K9" s="433" t="s">
        <v>505</v>
      </c>
      <c r="L9" s="433" t="s">
        <v>1</v>
      </c>
      <c r="M9" s="433" t="s">
        <v>3</v>
      </c>
      <c r="N9" s="433" t="s">
        <v>57</v>
      </c>
      <c r="O9" s="433" t="s">
        <v>1398</v>
      </c>
      <c r="P9" s="433" t="s">
        <v>1181</v>
      </c>
      <c r="R9" s="433" t="s">
        <v>33</v>
      </c>
      <c r="S9" s="433" t="s">
        <v>1086</v>
      </c>
      <c r="T9" s="433" t="s">
        <v>33</v>
      </c>
      <c r="U9" s="433" t="s">
        <v>1389</v>
      </c>
      <c r="V9" s="433">
        <v>10108</v>
      </c>
      <c r="W9" s="433" t="s">
        <v>33</v>
      </c>
      <c r="X9" s="433" t="s">
        <v>1</v>
      </c>
      <c r="Y9" s="433" t="s">
        <v>9</v>
      </c>
      <c r="Z9" s="433" t="s">
        <v>579</v>
      </c>
      <c r="AA9" s="433" t="s">
        <v>34</v>
      </c>
      <c r="AB9" s="433" t="s">
        <v>34</v>
      </c>
      <c r="AC9" s="433" t="s">
        <v>53</v>
      </c>
      <c r="AD9" s="433" t="s">
        <v>54</v>
      </c>
      <c r="AE9" s="433" t="s">
        <v>250</v>
      </c>
      <c r="AF9" s="433" t="s">
        <v>1412</v>
      </c>
      <c r="AG9" s="433" t="s">
        <v>1413</v>
      </c>
      <c r="AH9" s="433">
        <v>22324780</v>
      </c>
      <c r="AI9" s="433">
        <v>22324780</v>
      </c>
      <c r="AJ9" s="433" t="s">
        <v>1414</v>
      </c>
      <c r="AK9" s="436" t="s">
        <v>1415</v>
      </c>
      <c r="AL9" s="433" t="s">
        <v>1192</v>
      </c>
      <c r="AM9" s="433" t="s">
        <v>1391</v>
      </c>
      <c r="AO9" s="433" t="s">
        <v>1390</v>
      </c>
      <c r="AQ9" s="433" t="s">
        <v>1390</v>
      </c>
    </row>
    <row r="10" spans="1:46" x14ac:dyDescent="0.3">
      <c r="A10" s="433" t="str">
        <v>4160</v>
      </c>
      <c r="E10" s="434" t="s">
        <v>2953</v>
      </c>
      <c r="F10" s="435" t="s">
        <v>1417</v>
      </c>
      <c r="G10" s="433" t="s">
        <v>1418</v>
      </c>
      <c r="H10" s="433" t="s">
        <v>1419</v>
      </c>
      <c r="I10" s="433" t="s">
        <v>1420</v>
      </c>
      <c r="J10" s="433" t="s">
        <v>1</v>
      </c>
      <c r="K10" s="433" t="s">
        <v>504</v>
      </c>
      <c r="L10" s="433" t="s">
        <v>1</v>
      </c>
      <c r="M10" s="433" t="s">
        <v>1</v>
      </c>
      <c r="N10" s="433" t="s">
        <v>57</v>
      </c>
      <c r="O10" s="433" t="s">
        <v>1398</v>
      </c>
      <c r="P10" s="433" t="s">
        <v>1181</v>
      </c>
      <c r="R10" s="433" t="s">
        <v>33</v>
      </c>
      <c r="S10" s="433" t="s">
        <v>1086</v>
      </c>
      <c r="T10" s="433" t="s">
        <v>33</v>
      </c>
      <c r="U10" s="433" t="s">
        <v>1389</v>
      </c>
      <c r="V10" s="433">
        <v>10111</v>
      </c>
      <c r="W10" s="433" t="s">
        <v>33</v>
      </c>
      <c r="X10" s="433" t="s">
        <v>1</v>
      </c>
      <c r="Y10" s="433" t="s">
        <v>13</v>
      </c>
      <c r="Z10" s="433" t="s">
        <v>582</v>
      </c>
      <c r="AA10" s="433" t="s">
        <v>34</v>
      </c>
      <c r="AB10" s="433" t="s">
        <v>34</v>
      </c>
      <c r="AC10" s="433" t="s">
        <v>1215</v>
      </c>
      <c r="AD10" s="433" t="s">
        <v>289</v>
      </c>
      <c r="AE10" s="433" t="s">
        <v>250</v>
      </c>
      <c r="AF10" s="433" t="s">
        <v>1421</v>
      </c>
      <c r="AG10" s="433" t="s">
        <v>1422</v>
      </c>
      <c r="AH10" s="433">
        <v>22271827</v>
      </c>
      <c r="AI10" s="433">
        <v>22262040</v>
      </c>
      <c r="AJ10" s="433" t="s">
        <v>1423</v>
      </c>
      <c r="AK10" s="436" t="s">
        <v>1424</v>
      </c>
      <c r="AL10" s="433" t="s">
        <v>1281</v>
      </c>
      <c r="AM10" s="433" t="s">
        <v>1393</v>
      </c>
      <c r="AO10" s="433" t="s">
        <v>1390</v>
      </c>
      <c r="AQ10" s="433" t="s">
        <v>1392</v>
      </c>
      <c r="AR10" s="433" t="s">
        <v>1425</v>
      </c>
      <c r="AS10" s="433" t="s">
        <v>1426</v>
      </c>
    </row>
    <row r="11" spans="1:46" x14ac:dyDescent="0.3">
      <c r="A11" s="433" t="str">
        <v>4161</v>
      </c>
      <c r="E11" s="434" t="s">
        <v>3027</v>
      </c>
      <c r="F11" s="435" t="s">
        <v>2319</v>
      </c>
      <c r="G11" s="433" t="s">
        <v>2320</v>
      </c>
      <c r="H11" s="433" t="s">
        <v>2321</v>
      </c>
      <c r="I11" s="433" t="s">
        <v>2322</v>
      </c>
      <c r="J11" s="433" t="s">
        <v>148</v>
      </c>
      <c r="K11" s="433" t="s">
        <v>36</v>
      </c>
      <c r="L11" s="433" t="s">
        <v>1</v>
      </c>
      <c r="M11" s="433" t="s">
        <v>4</v>
      </c>
      <c r="N11" s="433" t="s">
        <v>57</v>
      </c>
      <c r="O11" s="433" t="s">
        <v>1398</v>
      </c>
      <c r="P11" s="433" t="s">
        <v>1181</v>
      </c>
      <c r="R11" s="433" t="s">
        <v>33</v>
      </c>
      <c r="S11" s="433" t="s">
        <v>1086</v>
      </c>
      <c r="T11" s="433" t="s">
        <v>33</v>
      </c>
      <c r="U11" s="433" t="s">
        <v>1389</v>
      </c>
      <c r="V11" s="433">
        <v>10310</v>
      </c>
      <c r="W11" s="433" t="s">
        <v>33</v>
      </c>
      <c r="X11" s="433" t="s">
        <v>3</v>
      </c>
      <c r="Y11" s="433" t="s">
        <v>11</v>
      </c>
      <c r="Z11" s="433" t="s">
        <v>595</v>
      </c>
      <c r="AA11" s="433" t="s">
        <v>34</v>
      </c>
      <c r="AB11" s="433" t="s">
        <v>36</v>
      </c>
      <c r="AC11" s="433" t="s">
        <v>2323</v>
      </c>
      <c r="AD11" s="433" t="s">
        <v>116</v>
      </c>
      <c r="AE11" s="433" t="s">
        <v>250</v>
      </c>
      <c r="AF11" s="433" t="s">
        <v>2324</v>
      </c>
      <c r="AG11" s="433" t="s">
        <v>2325</v>
      </c>
      <c r="AH11" s="433">
        <v>22505502</v>
      </c>
      <c r="AI11" s="433">
        <v>22505502</v>
      </c>
      <c r="AJ11" s="433" t="s">
        <v>2327</v>
      </c>
      <c r="AK11" s="436" t="s">
        <v>2326</v>
      </c>
      <c r="AL11" s="433" t="s">
        <v>1271</v>
      </c>
      <c r="AM11" s="433" t="s">
        <v>2328</v>
      </c>
      <c r="AO11" s="433" t="s">
        <v>1390</v>
      </c>
      <c r="AQ11" s="433" t="s">
        <v>1390</v>
      </c>
    </row>
    <row r="12" spans="1:46" x14ac:dyDescent="0.3">
      <c r="A12" s="433" t="str">
        <v>4162</v>
      </c>
      <c r="E12" s="434" t="s">
        <v>2954</v>
      </c>
      <c r="F12" s="435" t="s">
        <v>1431</v>
      </c>
      <c r="G12" s="433" t="s">
        <v>1432</v>
      </c>
      <c r="H12" s="433" t="s">
        <v>1433</v>
      </c>
      <c r="I12" s="433" t="s">
        <v>1434</v>
      </c>
      <c r="J12" s="433" t="s">
        <v>148</v>
      </c>
      <c r="K12" s="433" t="s">
        <v>36</v>
      </c>
      <c r="L12" s="433" t="s">
        <v>7</v>
      </c>
      <c r="M12" s="433" t="s">
        <v>4</v>
      </c>
      <c r="N12" s="433" t="s">
        <v>57</v>
      </c>
      <c r="O12" s="433" t="s">
        <v>1398</v>
      </c>
      <c r="P12" s="433" t="s">
        <v>1181</v>
      </c>
      <c r="R12" s="433" t="s">
        <v>33</v>
      </c>
      <c r="S12" s="433" t="s">
        <v>1086</v>
      </c>
      <c r="T12" s="433" t="s">
        <v>33</v>
      </c>
      <c r="U12" s="433" t="s">
        <v>1389</v>
      </c>
      <c r="V12" s="433">
        <v>10301</v>
      </c>
      <c r="W12" s="433" t="s">
        <v>33</v>
      </c>
      <c r="X12" s="433" t="s">
        <v>3</v>
      </c>
      <c r="Y12" s="433" t="s">
        <v>1</v>
      </c>
      <c r="Z12" s="433" t="s">
        <v>586</v>
      </c>
      <c r="AA12" s="433" t="s">
        <v>34</v>
      </c>
      <c r="AB12" s="433" t="s">
        <v>36</v>
      </c>
      <c r="AC12" s="433" t="s">
        <v>36</v>
      </c>
      <c r="AD12" s="433" t="s">
        <v>36</v>
      </c>
      <c r="AE12" s="433" t="s">
        <v>250</v>
      </c>
      <c r="AF12" s="433" t="s">
        <v>1435</v>
      </c>
      <c r="AG12" s="433" t="s">
        <v>1436</v>
      </c>
      <c r="AH12" s="433">
        <v>22592253</v>
      </c>
      <c r="AI12" s="433">
        <v>22592253</v>
      </c>
      <c r="AJ12" s="433" t="s">
        <v>1437</v>
      </c>
      <c r="AK12" s="436" t="s">
        <v>1438</v>
      </c>
      <c r="AL12" s="433" t="s">
        <v>1272</v>
      </c>
      <c r="AM12" s="433" t="s">
        <v>1430</v>
      </c>
      <c r="AO12" s="433" t="s">
        <v>1390</v>
      </c>
      <c r="AQ12" s="433" t="s">
        <v>1392</v>
      </c>
      <c r="AR12" s="433" t="s">
        <v>1439</v>
      </c>
      <c r="AS12" s="433" t="s">
        <v>1440</v>
      </c>
    </row>
    <row r="13" spans="1:46" x14ac:dyDescent="0.3">
      <c r="A13" s="433" t="str">
        <v>4163</v>
      </c>
      <c r="E13" s="434" t="s">
        <v>2955</v>
      </c>
      <c r="F13" s="435" t="s">
        <v>1442</v>
      </c>
      <c r="G13" s="433" t="s">
        <v>1443</v>
      </c>
      <c r="H13" s="433" t="s">
        <v>1444</v>
      </c>
      <c r="I13" s="433" t="s">
        <v>1445</v>
      </c>
      <c r="J13" s="433" t="s">
        <v>148</v>
      </c>
      <c r="K13" s="433" t="s">
        <v>36</v>
      </c>
      <c r="L13" s="433" t="s">
        <v>4</v>
      </c>
      <c r="M13" s="433" t="s">
        <v>4</v>
      </c>
      <c r="N13" s="433" t="s">
        <v>57</v>
      </c>
      <c r="O13" s="433" t="s">
        <v>1398</v>
      </c>
      <c r="P13" s="433" t="s">
        <v>1181</v>
      </c>
      <c r="R13" s="433" t="s">
        <v>33</v>
      </c>
      <c r="S13" s="433" t="s">
        <v>1086</v>
      </c>
      <c r="T13" s="433" t="s">
        <v>35</v>
      </c>
      <c r="U13" s="433" t="s">
        <v>1446</v>
      </c>
      <c r="V13" s="433">
        <v>10308</v>
      </c>
      <c r="W13" s="433" t="s">
        <v>33</v>
      </c>
      <c r="X13" s="433" t="s">
        <v>3</v>
      </c>
      <c r="Y13" s="433" t="s">
        <v>9</v>
      </c>
      <c r="Z13" s="433" t="s">
        <v>593</v>
      </c>
      <c r="AA13" s="433" t="s">
        <v>34</v>
      </c>
      <c r="AB13" s="433" t="s">
        <v>36</v>
      </c>
      <c r="AC13" s="433" t="s">
        <v>1447</v>
      </c>
      <c r="AD13" s="433" t="s">
        <v>79</v>
      </c>
      <c r="AE13" s="433" t="s">
        <v>250</v>
      </c>
      <c r="AF13" s="433" t="s">
        <v>1335</v>
      </c>
      <c r="AG13" s="433" t="s">
        <v>1448</v>
      </c>
      <c r="AH13" s="433">
        <v>25441394</v>
      </c>
      <c r="AI13" s="433">
        <v>25441394</v>
      </c>
      <c r="AJ13" s="433" t="s">
        <v>1450</v>
      </c>
      <c r="AK13" s="436" t="s">
        <v>1449</v>
      </c>
      <c r="AL13" s="433" t="s">
        <v>1451</v>
      </c>
      <c r="AM13" s="433" t="s">
        <v>1452</v>
      </c>
      <c r="AO13" s="433" t="s">
        <v>1390</v>
      </c>
      <c r="AQ13" s="433" t="s">
        <v>1392</v>
      </c>
      <c r="AR13" s="433" t="s">
        <v>1453</v>
      </c>
      <c r="AS13" s="433" t="s">
        <v>1454</v>
      </c>
    </row>
    <row r="14" spans="1:46" x14ac:dyDescent="0.3">
      <c r="A14" s="433" t="str">
        <v>4164</v>
      </c>
      <c r="E14" s="434" t="s">
        <v>2983</v>
      </c>
      <c r="F14" s="435" t="s">
        <v>1784</v>
      </c>
      <c r="G14" s="433" t="s">
        <v>1785</v>
      </c>
      <c r="H14" s="433" t="s">
        <v>1786</v>
      </c>
      <c r="I14" s="433" t="s">
        <v>1787</v>
      </c>
      <c r="J14" s="433" t="s">
        <v>148</v>
      </c>
      <c r="K14" s="433" t="s">
        <v>36</v>
      </c>
      <c r="L14" s="433" t="s">
        <v>4</v>
      </c>
      <c r="M14" s="433" t="s">
        <v>4</v>
      </c>
      <c r="N14" s="433" t="s">
        <v>57</v>
      </c>
      <c r="O14" s="433" t="s">
        <v>1398</v>
      </c>
      <c r="P14" s="433" t="s">
        <v>1181</v>
      </c>
      <c r="R14" s="433" t="s">
        <v>33</v>
      </c>
      <c r="S14" s="433" t="s">
        <v>1086</v>
      </c>
      <c r="T14" s="433" t="s">
        <v>35</v>
      </c>
      <c r="U14" s="433" t="s">
        <v>1446</v>
      </c>
      <c r="V14" s="433">
        <v>30107</v>
      </c>
      <c r="W14" s="433" t="s">
        <v>38</v>
      </c>
      <c r="X14" s="433" t="s">
        <v>1</v>
      </c>
      <c r="Y14" s="433" t="s">
        <v>7</v>
      </c>
      <c r="Z14" s="433" t="s">
        <v>788</v>
      </c>
      <c r="AA14" s="433" t="s">
        <v>66</v>
      </c>
      <c r="AB14" s="433" t="s">
        <v>66</v>
      </c>
      <c r="AC14" s="433" t="s">
        <v>81</v>
      </c>
      <c r="AD14" s="433" t="s">
        <v>1788</v>
      </c>
      <c r="AE14" s="433" t="s">
        <v>250</v>
      </c>
      <c r="AF14" s="433" t="s">
        <v>1789</v>
      </c>
      <c r="AG14" s="433" t="s">
        <v>1790</v>
      </c>
      <c r="AH14" s="433">
        <v>25480733</v>
      </c>
      <c r="AI14" s="433">
        <v>25489813</v>
      </c>
      <c r="AJ14" s="433" t="s">
        <v>1791</v>
      </c>
      <c r="AK14" s="436" t="s">
        <v>1792</v>
      </c>
      <c r="AL14" s="433" t="s">
        <v>1451</v>
      </c>
      <c r="AM14" s="433" t="s">
        <v>1452</v>
      </c>
      <c r="AO14" s="433" t="s">
        <v>1390</v>
      </c>
      <c r="AQ14" s="433" t="s">
        <v>1392</v>
      </c>
      <c r="AR14" s="433" t="s">
        <v>1793</v>
      </c>
      <c r="AS14" s="433" t="s">
        <v>1794</v>
      </c>
    </row>
    <row r="15" spans="1:46" x14ac:dyDescent="0.3">
      <c r="A15" s="433" t="str">
        <v>4165</v>
      </c>
      <c r="E15" s="434" t="s">
        <v>2959</v>
      </c>
      <c r="F15" s="435" t="s">
        <v>1494</v>
      </c>
      <c r="G15" s="433" t="s">
        <v>1495</v>
      </c>
      <c r="H15" s="433" t="s">
        <v>1496</v>
      </c>
      <c r="I15" s="433" t="s">
        <v>1497</v>
      </c>
      <c r="J15" s="433" t="s">
        <v>148</v>
      </c>
      <c r="K15" s="433" t="s">
        <v>36</v>
      </c>
      <c r="L15" s="433" t="s">
        <v>5</v>
      </c>
      <c r="M15" s="433" t="s">
        <v>4</v>
      </c>
      <c r="N15" s="433" t="s">
        <v>57</v>
      </c>
      <c r="O15" s="433" t="s">
        <v>1398</v>
      </c>
      <c r="P15" s="433" t="s">
        <v>1181</v>
      </c>
      <c r="R15" s="433" t="s">
        <v>33</v>
      </c>
      <c r="S15" s="433" t="s">
        <v>1086</v>
      </c>
      <c r="T15" s="433" t="s">
        <v>35</v>
      </c>
      <c r="U15" s="433" t="s">
        <v>1446</v>
      </c>
      <c r="V15" s="433">
        <v>11201</v>
      </c>
      <c r="W15" s="433" t="s">
        <v>33</v>
      </c>
      <c r="X15" s="433" t="s">
        <v>14</v>
      </c>
      <c r="Y15" s="433" t="s">
        <v>1</v>
      </c>
      <c r="Z15" s="433" t="s">
        <v>645</v>
      </c>
      <c r="AA15" s="433" t="s">
        <v>34</v>
      </c>
      <c r="AB15" s="433" t="s">
        <v>1291</v>
      </c>
      <c r="AC15" s="433" t="s">
        <v>1498</v>
      </c>
      <c r="AD15" s="433" t="s">
        <v>1498</v>
      </c>
      <c r="AE15" s="433" t="s">
        <v>250</v>
      </c>
      <c r="AF15" s="433" t="s">
        <v>1499</v>
      </c>
      <c r="AG15" s="433" t="s">
        <v>1500</v>
      </c>
      <c r="AH15" s="433">
        <v>24100840</v>
      </c>
      <c r="AI15" s="433" t="s">
        <v>1191</v>
      </c>
      <c r="AJ15" s="433" t="s">
        <v>1501</v>
      </c>
      <c r="AK15" s="436" t="s">
        <v>1502</v>
      </c>
      <c r="AL15" s="433" t="s">
        <v>1338</v>
      </c>
      <c r="AM15" s="433" t="s">
        <v>1503</v>
      </c>
      <c r="AO15" s="433" t="s">
        <v>1392</v>
      </c>
      <c r="AP15" s="433" t="s">
        <v>112</v>
      </c>
      <c r="AQ15" s="433" t="s">
        <v>1392</v>
      </c>
      <c r="AR15" s="433" t="s">
        <v>1504</v>
      </c>
      <c r="AS15" s="433" t="s">
        <v>1505</v>
      </c>
    </row>
    <row r="16" spans="1:46" x14ac:dyDescent="0.3">
      <c r="A16" s="433" t="str">
        <v>4166</v>
      </c>
      <c r="E16" s="434" t="s">
        <v>2956</v>
      </c>
      <c r="F16" s="435" t="s">
        <v>1455</v>
      </c>
      <c r="G16" s="433" t="s">
        <v>1456</v>
      </c>
      <c r="H16" s="433" t="s">
        <v>1457</v>
      </c>
      <c r="I16" s="433" t="s">
        <v>1458</v>
      </c>
      <c r="J16" s="433" t="s">
        <v>2</v>
      </c>
      <c r="K16" s="433" t="s">
        <v>76</v>
      </c>
      <c r="L16" s="433" t="s">
        <v>1</v>
      </c>
      <c r="M16" s="433" t="s">
        <v>5</v>
      </c>
      <c r="N16" s="433" t="s">
        <v>57</v>
      </c>
      <c r="O16" s="433" t="s">
        <v>1398</v>
      </c>
      <c r="P16" s="433" t="s">
        <v>1181</v>
      </c>
      <c r="R16" s="433" t="s">
        <v>33</v>
      </c>
      <c r="S16" s="433" t="s">
        <v>1086</v>
      </c>
      <c r="T16" s="433" t="s">
        <v>33</v>
      </c>
      <c r="U16" s="433" t="s">
        <v>1389</v>
      </c>
      <c r="V16" s="433">
        <v>10401</v>
      </c>
      <c r="W16" s="433" t="s">
        <v>33</v>
      </c>
      <c r="X16" s="433" t="s">
        <v>4</v>
      </c>
      <c r="Y16" s="433" t="s">
        <v>1</v>
      </c>
      <c r="Z16" s="433" t="s">
        <v>599</v>
      </c>
      <c r="AA16" s="433" t="s">
        <v>34</v>
      </c>
      <c r="AB16" s="433" t="s">
        <v>76</v>
      </c>
      <c r="AC16" s="433" t="s">
        <v>89</v>
      </c>
      <c r="AD16" s="433" t="s">
        <v>1459</v>
      </c>
      <c r="AE16" s="433" t="s">
        <v>250</v>
      </c>
      <c r="AF16" s="433" t="s">
        <v>1460</v>
      </c>
      <c r="AG16" s="433" t="s">
        <v>1461</v>
      </c>
      <c r="AH16" s="433">
        <v>21065400</v>
      </c>
      <c r="AI16" s="433" t="s">
        <v>1191</v>
      </c>
      <c r="AJ16" s="433" t="s">
        <v>1462</v>
      </c>
      <c r="AK16" s="436" t="s">
        <v>1463</v>
      </c>
      <c r="AL16" s="433" t="s">
        <v>1266</v>
      </c>
      <c r="AM16" s="433" t="s">
        <v>1464</v>
      </c>
      <c r="AO16" s="433" t="s">
        <v>1392</v>
      </c>
      <c r="AP16" s="433" t="s">
        <v>1465</v>
      </c>
      <c r="AQ16" s="433" t="s">
        <v>1392</v>
      </c>
      <c r="AR16" s="433" t="s">
        <v>1466</v>
      </c>
      <c r="AS16" s="433" t="s">
        <v>1467</v>
      </c>
    </row>
    <row r="17" spans="1:45" x14ac:dyDescent="0.3">
      <c r="A17" s="433" t="str">
        <v>4167</v>
      </c>
      <c r="E17" s="434" t="s">
        <v>2960</v>
      </c>
      <c r="F17" s="435" t="s">
        <v>1508</v>
      </c>
      <c r="G17" s="433" t="s">
        <v>1509</v>
      </c>
      <c r="H17" s="433" t="s">
        <v>1510</v>
      </c>
      <c r="I17" s="433" t="s">
        <v>1511</v>
      </c>
      <c r="J17" s="433" t="s">
        <v>2</v>
      </c>
      <c r="K17" s="433" t="s">
        <v>76</v>
      </c>
      <c r="L17" s="433" t="s">
        <v>6</v>
      </c>
      <c r="M17" s="433" t="s">
        <v>5</v>
      </c>
      <c r="N17" s="433" t="s">
        <v>57</v>
      </c>
      <c r="O17" s="433" t="s">
        <v>1398</v>
      </c>
      <c r="P17" s="433" t="s">
        <v>1181</v>
      </c>
      <c r="R17" s="433" t="s">
        <v>33</v>
      </c>
      <c r="S17" s="433" t="s">
        <v>1086</v>
      </c>
      <c r="T17" s="433" t="s">
        <v>35</v>
      </c>
      <c r="U17" s="433" t="s">
        <v>1446</v>
      </c>
      <c r="V17" s="433">
        <v>11601</v>
      </c>
      <c r="W17" s="433" t="s">
        <v>33</v>
      </c>
      <c r="X17" s="433" t="s">
        <v>103</v>
      </c>
      <c r="Y17" s="433" t="s">
        <v>1</v>
      </c>
      <c r="Z17" s="433" t="s">
        <v>660</v>
      </c>
      <c r="AA17" s="433" t="s">
        <v>34</v>
      </c>
      <c r="AB17" s="433" t="s">
        <v>1307</v>
      </c>
      <c r="AC17" s="433" t="s">
        <v>106</v>
      </c>
      <c r="AD17" s="433" t="s">
        <v>106</v>
      </c>
      <c r="AE17" s="433" t="s">
        <v>250</v>
      </c>
      <c r="AF17" s="433" t="s">
        <v>1512</v>
      </c>
      <c r="AG17" s="433" t="s">
        <v>1513</v>
      </c>
      <c r="AH17" s="433">
        <v>24190256</v>
      </c>
      <c r="AI17" s="433" t="s">
        <v>1191</v>
      </c>
      <c r="AJ17" s="433" t="s">
        <v>1514</v>
      </c>
      <c r="AK17" s="436" t="s">
        <v>1191</v>
      </c>
      <c r="AL17" s="433" t="s">
        <v>1336</v>
      </c>
      <c r="AM17" s="433" t="s">
        <v>1515</v>
      </c>
      <c r="AO17" s="433" t="s">
        <v>1392</v>
      </c>
      <c r="AP17" s="433" t="s">
        <v>1516</v>
      </c>
      <c r="AQ17" s="433" t="s">
        <v>1390</v>
      </c>
    </row>
    <row r="18" spans="1:45" x14ac:dyDescent="0.3">
      <c r="A18" s="433" t="str">
        <v>4168</v>
      </c>
      <c r="E18" s="434" t="s">
        <v>2957</v>
      </c>
      <c r="F18" s="435" t="s">
        <v>1468</v>
      </c>
      <c r="G18" s="433" t="s">
        <v>1469</v>
      </c>
      <c r="H18" s="433" t="s">
        <v>1470</v>
      </c>
      <c r="I18" s="433" t="s">
        <v>1471</v>
      </c>
      <c r="J18" s="433" t="s">
        <v>2</v>
      </c>
      <c r="K18" s="433" t="s">
        <v>76</v>
      </c>
      <c r="L18" s="433" t="s">
        <v>3</v>
      </c>
      <c r="M18" s="433" t="s">
        <v>5</v>
      </c>
      <c r="N18" s="433" t="s">
        <v>57</v>
      </c>
      <c r="O18" s="433" t="s">
        <v>1398</v>
      </c>
      <c r="P18" s="433" t="s">
        <v>1181</v>
      </c>
      <c r="R18" s="433" t="s">
        <v>33</v>
      </c>
      <c r="S18" s="433" t="s">
        <v>1086</v>
      </c>
      <c r="T18" s="433" t="s">
        <v>35</v>
      </c>
      <c r="U18" s="433" t="s">
        <v>1446</v>
      </c>
      <c r="V18" s="433">
        <v>10409</v>
      </c>
      <c r="W18" s="433" t="s">
        <v>33</v>
      </c>
      <c r="X18" s="433" t="s">
        <v>4</v>
      </c>
      <c r="Y18" s="433" t="s">
        <v>10</v>
      </c>
      <c r="Z18" s="433" t="s">
        <v>606</v>
      </c>
      <c r="AA18" s="433" t="s">
        <v>34</v>
      </c>
      <c r="AB18" s="433" t="s">
        <v>76</v>
      </c>
      <c r="AC18" s="433" t="s">
        <v>1324</v>
      </c>
      <c r="AD18" s="433" t="s">
        <v>39</v>
      </c>
      <c r="AE18" s="433" t="s">
        <v>250</v>
      </c>
      <c r="AF18" s="433" t="s">
        <v>1472</v>
      </c>
      <c r="AG18" s="433" t="s">
        <v>1473</v>
      </c>
      <c r="AH18" s="433">
        <v>27781010</v>
      </c>
      <c r="AI18" s="433" t="s">
        <v>1191</v>
      </c>
      <c r="AJ18" s="433" t="s">
        <v>1474</v>
      </c>
      <c r="AK18" s="436" t="s">
        <v>1475</v>
      </c>
      <c r="AL18" s="433" t="s">
        <v>1325</v>
      </c>
      <c r="AM18" s="433" t="s">
        <v>1476</v>
      </c>
      <c r="AO18" s="433" t="s">
        <v>1392</v>
      </c>
      <c r="AP18" s="433" t="s">
        <v>1477</v>
      </c>
      <c r="AQ18" s="433" t="s">
        <v>1390</v>
      </c>
    </row>
    <row r="19" spans="1:45" x14ac:dyDescent="0.3">
      <c r="A19" s="433" t="str">
        <v>4169</v>
      </c>
      <c r="E19" s="434" t="s">
        <v>2963</v>
      </c>
      <c r="F19" s="435" t="s">
        <v>1546</v>
      </c>
      <c r="G19" s="433" t="s">
        <v>1547</v>
      </c>
      <c r="H19" s="433" t="s">
        <v>1548</v>
      </c>
      <c r="I19" s="433" t="s">
        <v>1549</v>
      </c>
      <c r="J19" s="433" t="s">
        <v>62</v>
      </c>
      <c r="K19" s="433" t="s">
        <v>107</v>
      </c>
      <c r="L19" s="433" t="s">
        <v>3</v>
      </c>
      <c r="M19" s="433" t="s">
        <v>6</v>
      </c>
      <c r="N19" s="433" t="s">
        <v>57</v>
      </c>
      <c r="O19" s="433" t="s">
        <v>1398</v>
      </c>
      <c r="P19" s="433" t="s">
        <v>1181</v>
      </c>
      <c r="R19" s="433" t="s">
        <v>33</v>
      </c>
      <c r="S19" s="433" t="s">
        <v>1086</v>
      </c>
      <c r="T19" s="433" t="s">
        <v>33</v>
      </c>
      <c r="U19" s="433" t="s">
        <v>1389</v>
      </c>
      <c r="V19" s="433">
        <v>11903</v>
      </c>
      <c r="W19" s="433" t="s">
        <v>33</v>
      </c>
      <c r="X19" s="433" t="s">
        <v>108</v>
      </c>
      <c r="Y19" s="433" t="s">
        <v>3</v>
      </c>
      <c r="Z19" s="433" t="s">
        <v>672</v>
      </c>
      <c r="AA19" s="433" t="s">
        <v>34</v>
      </c>
      <c r="AB19" s="433" t="s">
        <v>107</v>
      </c>
      <c r="AC19" s="433" t="s">
        <v>114</v>
      </c>
      <c r="AD19" s="433" t="s">
        <v>1550</v>
      </c>
      <c r="AE19" s="433" t="s">
        <v>1531</v>
      </c>
      <c r="AF19" s="433" t="s">
        <v>1551</v>
      </c>
      <c r="AG19" s="433" t="s">
        <v>1552</v>
      </c>
      <c r="AH19" s="433">
        <v>27713003</v>
      </c>
      <c r="AI19" s="433">
        <v>27710910</v>
      </c>
      <c r="AJ19" s="433" t="s">
        <v>1089</v>
      </c>
      <c r="AK19" s="436" t="s">
        <v>1553</v>
      </c>
      <c r="AL19" s="433" t="s">
        <v>1261</v>
      </c>
      <c r="AM19" s="433" t="s">
        <v>1554</v>
      </c>
      <c r="AO19" s="433" t="s">
        <v>1392</v>
      </c>
      <c r="AP19" s="433" t="s">
        <v>1555</v>
      </c>
      <c r="AQ19" s="433" t="s">
        <v>1392</v>
      </c>
      <c r="AR19" s="433" t="s">
        <v>1556</v>
      </c>
      <c r="AS19" s="433" t="s">
        <v>1557</v>
      </c>
    </row>
    <row r="20" spans="1:45" x14ac:dyDescent="0.3">
      <c r="A20" s="433" t="str">
        <v>4170</v>
      </c>
      <c r="E20" s="434" t="s">
        <v>2964</v>
      </c>
      <c r="F20" s="435" t="s">
        <v>1558</v>
      </c>
      <c r="G20" s="433" t="s">
        <v>1559</v>
      </c>
      <c r="H20" s="433" t="s">
        <v>1560</v>
      </c>
      <c r="I20" s="433" t="s">
        <v>1561</v>
      </c>
      <c r="J20" s="433" t="s">
        <v>62</v>
      </c>
      <c r="K20" s="433" t="s">
        <v>107</v>
      </c>
      <c r="L20" s="433" t="s">
        <v>7</v>
      </c>
      <c r="M20" s="433" t="s">
        <v>6</v>
      </c>
      <c r="N20" s="433" t="s">
        <v>57</v>
      </c>
      <c r="O20" s="433" t="s">
        <v>1398</v>
      </c>
      <c r="P20" s="433" t="s">
        <v>1181</v>
      </c>
      <c r="R20" s="433" t="s">
        <v>33</v>
      </c>
      <c r="S20" s="433" t="s">
        <v>1086</v>
      </c>
      <c r="T20" s="433" t="s">
        <v>35</v>
      </c>
      <c r="U20" s="433" t="s">
        <v>1446</v>
      </c>
      <c r="V20" s="433">
        <v>11906</v>
      </c>
      <c r="W20" s="433" t="s">
        <v>33</v>
      </c>
      <c r="X20" s="433" t="s">
        <v>108</v>
      </c>
      <c r="Y20" s="433" t="s">
        <v>6</v>
      </c>
      <c r="Z20" s="433" t="s">
        <v>675</v>
      </c>
      <c r="AA20" s="433" t="s">
        <v>34</v>
      </c>
      <c r="AB20" s="433" t="s">
        <v>107</v>
      </c>
      <c r="AC20" s="433" t="s">
        <v>1562</v>
      </c>
      <c r="AD20" s="433" t="s">
        <v>52</v>
      </c>
      <c r="AE20" s="433" t="s">
        <v>1531</v>
      </c>
      <c r="AF20" s="433" t="s">
        <v>1563</v>
      </c>
      <c r="AG20" s="433" t="s">
        <v>1564</v>
      </c>
      <c r="AH20" s="433">
        <v>27370025</v>
      </c>
      <c r="AI20" s="433">
        <v>27370168</v>
      </c>
      <c r="AJ20" s="433" t="s">
        <v>1565</v>
      </c>
      <c r="AK20" s="436" t="s">
        <v>1566</v>
      </c>
      <c r="AL20" s="433" t="s">
        <v>1319</v>
      </c>
      <c r="AM20" s="433" t="s">
        <v>1567</v>
      </c>
      <c r="AO20" s="433" t="s">
        <v>1392</v>
      </c>
      <c r="AP20" s="433" t="s">
        <v>1568</v>
      </c>
      <c r="AQ20" s="433" t="s">
        <v>1392</v>
      </c>
      <c r="AR20" s="433" t="s">
        <v>1569</v>
      </c>
      <c r="AS20" s="433" t="s">
        <v>1570</v>
      </c>
    </row>
    <row r="21" spans="1:45" x14ac:dyDescent="0.3">
      <c r="A21" s="433" t="str">
        <v>4171</v>
      </c>
      <c r="E21" s="434" t="s">
        <v>2965</v>
      </c>
      <c r="F21" s="435" t="s">
        <v>1571</v>
      </c>
      <c r="G21" s="433" t="s">
        <v>248</v>
      </c>
      <c r="H21" s="433" t="s">
        <v>1572</v>
      </c>
      <c r="I21" s="433" t="s">
        <v>1573</v>
      </c>
      <c r="J21" s="433" t="s">
        <v>62</v>
      </c>
      <c r="K21" s="433" t="s">
        <v>107</v>
      </c>
      <c r="L21" s="433" t="s">
        <v>9</v>
      </c>
      <c r="M21" s="433" t="s">
        <v>6</v>
      </c>
      <c r="N21" s="433" t="s">
        <v>57</v>
      </c>
      <c r="O21" s="433" t="s">
        <v>1398</v>
      </c>
      <c r="P21" s="433" t="s">
        <v>1181</v>
      </c>
      <c r="R21" s="433" t="s">
        <v>33</v>
      </c>
      <c r="S21" s="433" t="s">
        <v>1086</v>
      </c>
      <c r="T21" s="433" t="s">
        <v>35</v>
      </c>
      <c r="U21" s="433" t="s">
        <v>1446</v>
      </c>
      <c r="V21" s="433">
        <v>11907</v>
      </c>
      <c r="W21" s="433" t="s">
        <v>33</v>
      </c>
      <c r="X21" s="433" t="s">
        <v>108</v>
      </c>
      <c r="Y21" s="433" t="s">
        <v>7</v>
      </c>
      <c r="Z21" s="433" t="s">
        <v>676</v>
      </c>
      <c r="AA21" s="433" t="s">
        <v>34</v>
      </c>
      <c r="AB21" s="433" t="s">
        <v>107</v>
      </c>
      <c r="AC21" s="433" t="s">
        <v>1297</v>
      </c>
      <c r="AD21" s="433" t="s">
        <v>1574</v>
      </c>
      <c r="AE21" s="433" t="s">
        <v>1531</v>
      </c>
      <c r="AF21" s="433" t="s">
        <v>1575</v>
      </c>
      <c r="AG21" s="433" t="s">
        <v>1576</v>
      </c>
      <c r="AH21" s="433">
        <v>27360459</v>
      </c>
      <c r="AI21" s="433">
        <v>27360104</v>
      </c>
      <c r="AJ21" s="433" t="s">
        <v>1578</v>
      </c>
      <c r="AK21" s="436" t="s">
        <v>1577</v>
      </c>
      <c r="AL21" s="433" t="s">
        <v>1326</v>
      </c>
      <c r="AM21" s="433" t="s">
        <v>1579</v>
      </c>
      <c r="AO21" s="433" t="s">
        <v>1390</v>
      </c>
      <c r="AQ21" s="433" t="s">
        <v>1392</v>
      </c>
      <c r="AR21" s="433" t="s">
        <v>1580</v>
      </c>
      <c r="AS21" s="433" t="s">
        <v>1581</v>
      </c>
    </row>
    <row r="22" spans="1:45" x14ac:dyDescent="0.3">
      <c r="A22" s="433" t="str">
        <v>4172</v>
      </c>
      <c r="E22" s="434" t="s">
        <v>2962</v>
      </c>
      <c r="F22" s="435" t="s">
        <v>1532</v>
      </c>
      <c r="G22" s="433" t="s">
        <v>1533</v>
      </c>
      <c r="H22" s="433" t="s">
        <v>1534</v>
      </c>
      <c r="I22" s="433" t="s">
        <v>1535</v>
      </c>
      <c r="J22" s="433" t="s">
        <v>62</v>
      </c>
      <c r="K22" s="433" t="s">
        <v>107</v>
      </c>
      <c r="L22" s="433" t="s">
        <v>5</v>
      </c>
      <c r="M22" s="433" t="s">
        <v>6</v>
      </c>
      <c r="N22" s="433" t="s">
        <v>57</v>
      </c>
      <c r="O22" s="433" t="s">
        <v>1398</v>
      </c>
      <c r="P22" s="433" t="s">
        <v>1181</v>
      </c>
      <c r="R22" s="433" t="s">
        <v>33</v>
      </c>
      <c r="S22" s="433" t="s">
        <v>1086</v>
      </c>
      <c r="T22" s="433" t="s">
        <v>35</v>
      </c>
      <c r="U22" s="433" t="s">
        <v>1446</v>
      </c>
      <c r="V22" s="433">
        <v>11902</v>
      </c>
      <c r="W22" s="433" t="s">
        <v>33</v>
      </c>
      <c r="X22" s="433" t="s">
        <v>108</v>
      </c>
      <c r="Y22" s="433" t="s">
        <v>2</v>
      </c>
      <c r="Z22" s="433" t="s">
        <v>1536</v>
      </c>
      <c r="AA22" s="433" t="s">
        <v>34</v>
      </c>
      <c r="AB22" s="433" t="s">
        <v>107</v>
      </c>
      <c r="AC22" s="433" t="s">
        <v>1537</v>
      </c>
      <c r="AD22" s="433" t="s">
        <v>1538</v>
      </c>
      <c r="AE22" s="433" t="s">
        <v>1531</v>
      </c>
      <c r="AF22" s="433" t="s">
        <v>1539</v>
      </c>
      <c r="AG22" s="433" t="s">
        <v>1540</v>
      </c>
      <c r="AH22" s="433">
        <v>27382457</v>
      </c>
      <c r="AI22" s="433" t="s">
        <v>1191</v>
      </c>
      <c r="AJ22" s="433" t="s">
        <v>1541</v>
      </c>
      <c r="AK22" s="436" t="s">
        <v>1542</v>
      </c>
      <c r="AL22" s="433" t="s">
        <v>1303</v>
      </c>
      <c r="AM22" s="433" t="s">
        <v>1543</v>
      </c>
      <c r="AO22" s="433" t="s">
        <v>1390</v>
      </c>
      <c r="AQ22" s="433" t="s">
        <v>1392</v>
      </c>
      <c r="AR22" s="433" t="s">
        <v>1544</v>
      </c>
      <c r="AS22" s="433" t="s">
        <v>1545</v>
      </c>
    </row>
    <row r="23" spans="1:45" x14ac:dyDescent="0.3">
      <c r="A23" s="433" t="str">
        <v>4173</v>
      </c>
      <c r="E23" s="434" t="s">
        <v>3008</v>
      </c>
      <c r="F23" s="435" t="s">
        <v>2098</v>
      </c>
      <c r="G23" s="433" t="s">
        <v>2099</v>
      </c>
      <c r="H23" s="433" t="s">
        <v>2100</v>
      </c>
      <c r="I23" s="433" t="s">
        <v>2101</v>
      </c>
      <c r="J23" s="433" t="s">
        <v>1178</v>
      </c>
      <c r="K23" s="433" t="s">
        <v>507</v>
      </c>
      <c r="L23" s="433" t="s">
        <v>1</v>
      </c>
      <c r="M23" s="433" t="s">
        <v>1176</v>
      </c>
      <c r="N23" s="433" t="s">
        <v>57</v>
      </c>
      <c r="O23" s="433" t="s">
        <v>1398</v>
      </c>
      <c r="P23" s="433" t="s">
        <v>1181</v>
      </c>
      <c r="R23" s="433" t="s">
        <v>33</v>
      </c>
      <c r="S23" s="433" t="s">
        <v>1086</v>
      </c>
      <c r="T23" s="433" t="s">
        <v>33</v>
      </c>
      <c r="U23" s="433" t="s">
        <v>1389</v>
      </c>
      <c r="V23" s="433">
        <v>60301</v>
      </c>
      <c r="W23" s="433" t="s">
        <v>48</v>
      </c>
      <c r="X23" s="433" t="s">
        <v>3</v>
      </c>
      <c r="Y23" s="433" t="s">
        <v>1</v>
      </c>
      <c r="Z23" s="433" t="s">
        <v>946</v>
      </c>
      <c r="AA23" s="433" t="s">
        <v>49</v>
      </c>
      <c r="AB23" s="433" t="s">
        <v>120</v>
      </c>
      <c r="AC23" s="433" t="s">
        <v>120</v>
      </c>
      <c r="AD23" s="433" t="s">
        <v>1097</v>
      </c>
      <c r="AE23" s="433" t="s">
        <v>1531</v>
      </c>
      <c r="AF23" s="433" t="s">
        <v>2102</v>
      </c>
      <c r="AG23" s="433" t="s">
        <v>2103</v>
      </c>
      <c r="AH23" s="433">
        <v>27300045</v>
      </c>
      <c r="AI23" s="433" t="s">
        <v>1191</v>
      </c>
      <c r="AJ23" s="433" t="s">
        <v>2105</v>
      </c>
      <c r="AK23" s="436" t="s">
        <v>2104</v>
      </c>
      <c r="AL23" s="433" t="s">
        <v>1783</v>
      </c>
      <c r="AM23" s="433" t="s">
        <v>2106</v>
      </c>
      <c r="AO23" s="433" t="s">
        <v>1392</v>
      </c>
      <c r="AP23" s="433" t="s">
        <v>128</v>
      </c>
      <c r="AQ23" s="433" t="s">
        <v>1392</v>
      </c>
      <c r="AR23" s="433" t="s">
        <v>2107</v>
      </c>
      <c r="AS23" s="433" t="s">
        <v>2108</v>
      </c>
    </row>
    <row r="24" spans="1:45" x14ac:dyDescent="0.3">
      <c r="A24" s="433" t="str">
        <v>4174</v>
      </c>
      <c r="E24" s="434" t="s">
        <v>2967</v>
      </c>
      <c r="F24" s="435" t="s">
        <v>1596</v>
      </c>
      <c r="G24" s="433" t="s">
        <v>1597</v>
      </c>
      <c r="H24" s="433" t="s">
        <v>1598</v>
      </c>
      <c r="I24" s="433" t="s">
        <v>1599</v>
      </c>
      <c r="J24" s="433" t="s">
        <v>3</v>
      </c>
      <c r="K24" s="433" t="s">
        <v>42</v>
      </c>
      <c r="L24" s="433" t="s">
        <v>1</v>
      </c>
      <c r="M24" s="433" t="s">
        <v>9</v>
      </c>
      <c r="N24" s="433" t="s">
        <v>57</v>
      </c>
      <c r="O24" s="433" t="s">
        <v>1398</v>
      </c>
      <c r="P24" s="433" t="s">
        <v>1181</v>
      </c>
      <c r="R24" s="433" t="s">
        <v>33</v>
      </c>
      <c r="S24" s="433" t="s">
        <v>1086</v>
      </c>
      <c r="T24" s="433" t="s">
        <v>33</v>
      </c>
      <c r="U24" s="433" t="s">
        <v>1389</v>
      </c>
      <c r="V24" s="433">
        <v>20101</v>
      </c>
      <c r="W24" s="433" t="s">
        <v>35</v>
      </c>
      <c r="X24" s="433" t="s">
        <v>1</v>
      </c>
      <c r="Y24" s="433" t="s">
        <v>1</v>
      </c>
      <c r="Z24" s="433" t="s">
        <v>682</v>
      </c>
      <c r="AA24" s="433" t="s">
        <v>42</v>
      </c>
      <c r="AB24" s="433" t="s">
        <v>42</v>
      </c>
      <c r="AC24" s="433" t="s">
        <v>42</v>
      </c>
      <c r="AD24" s="433" t="s">
        <v>1236</v>
      </c>
      <c r="AE24" s="433" t="s">
        <v>250</v>
      </c>
      <c r="AF24" s="433" t="s">
        <v>1600</v>
      </c>
      <c r="AG24" s="433" t="s">
        <v>1601</v>
      </c>
      <c r="AH24" s="433">
        <v>24403910</v>
      </c>
      <c r="AI24" s="433" t="s">
        <v>1191</v>
      </c>
      <c r="AJ24" s="433" t="s">
        <v>1602</v>
      </c>
      <c r="AK24" s="436" t="s">
        <v>1603</v>
      </c>
      <c r="AL24" s="433" t="s">
        <v>1273</v>
      </c>
      <c r="AM24" s="433" t="s">
        <v>1592</v>
      </c>
      <c r="AO24" s="433" t="s">
        <v>1390</v>
      </c>
      <c r="AQ24" s="433" t="s">
        <v>1390</v>
      </c>
    </row>
    <row r="25" spans="1:45" x14ac:dyDescent="0.3">
      <c r="A25" s="433" t="str">
        <v>4175</v>
      </c>
      <c r="E25" s="434" t="s">
        <v>2970</v>
      </c>
      <c r="F25" s="435" t="s">
        <v>1635</v>
      </c>
      <c r="G25" s="433" t="s">
        <v>1636</v>
      </c>
      <c r="H25" s="433" t="s">
        <v>1637</v>
      </c>
      <c r="I25" s="433" t="s">
        <v>1638</v>
      </c>
      <c r="J25" s="433" t="s">
        <v>3</v>
      </c>
      <c r="K25" s="433" t="s">
        <v>42</v>
      </c>
      <c r="L25" s="433" t="s">
        <v>10</v>
      </c>
      <c r="M25" s="433" t="s">
        <v>9</v>
      </c>
      <c r="N25" s="433" t="s">
        <v>57</v>
      </c>
      <c r="O25" s="433" t="s">
        <v>1398</v>
      </c>
      <c r="P25" s="433" t="s">
        <v>1181</v>
      </c>
      <c r="R25" s="433" t="s">
        <v>33</v>
      </c>
      <c r="S25" s="433" t="s">
        <v>1086</v>
      </c>
      <c r="T25" s="433" t="s">
        <v>33</v>
      </c>
      <c r="U25" s="433" t="s">
        <v>1389</v>
      </c>
      <c r="V25" s="433">
        <v>20901</v>
      </c>
      <c r="W25" s="433" t="s">
        <v>35</v>
      </c>
      <c r="X25" s="433" t="s">
        <v>10</v>
      </c>
      <c r="Y25" s="433" t="s">
        <v>1</v>
      </c>
      <c r="Z25" s="433" t="s">
        <v>744</v>
      </c>
      <c r="AA25" s="433" t="s">
        <v>42</v>
      </c>
      <c r="AB25" s="433" t="s">
        <v>1214</v>
      </c>
      <c r="AC25" s="433" t="s">
        <v>1214</v>
      </c>
      <c r="AD25" s="433" t="s">
        <v>313</v>
      </c>
      <c r="AE25" s="433" t="s">
        <v>1624</v>
      </c>
      <c r="AF25" s="433" t="s">
        <v>1639</v>
      </c>
      <c r="AG25" s="433" t="s">
        <v>1640</v>
      </c>
      <c r="AH25" s="433">
        <v>21005354</v>
      </c>
      <c r="AI25" s="433">
        <v>51005354</v>
      </c>
      <c r="AJ25" s="433" t="s">
        <v>1641</v>
      </c>
      <c r="AK25" s="436" t="s">
        <v>1642</v>
      </c>
      <c r="AL25" s="433" t="s">
        <v>1035</v>
      </c>
      <c r="AM25" s="433" t="s">
        <v>1627</v>
      </c>
      <c r="AO25" s="433" t="s">
        <v>1392</v>
      </c>
      <c r="AP25" s="433" t="s">
        <v>1643</v>
      </c>
      <c r="AQ25" s="433" t="s">
        <v>1390</v>
      </c>
    </row>
    <row r="26" spans="1:45" x14ac:dyDescent="0.3">
      <c r="A26" s="433" t="str">
        <v>4176</v>
      </c>
      <c r="E26" s="434" t="s">
        <v>2969</v>
      </c>
      <c r="F26" s="435" t="s">
        <v>1620</v>
      </c>
      <c r="G26" s="433" t="s">
        <v>1621</v>
      </c>
      <c r="H26" s="433" t="s">
        <v>1622</v>
      </c>
      <c r="I26" s="433" t="s">
        <v>1623</v>
      </c>
      <c r="J26" s="433" t="s">
        <v>3</v>
      </c>
      <c r="K26" s="433" t="s">
        <v>42</v>
      </c>
      <c r="L26" s="433" t="s">
        <v>10</v>
      </c>
      <c r="M26" s="433" t="s">
        <v>9</v>
      </c>
      <c r="N26" s="433" t="s">
        <v>57</v>
      </c>
      <c r="O26" s="433" t="s">
        <v>1398</v>
      </c>
      <c r="P26" s="433" t="s">
        <v>1181</v>
      </c>
      <c r="R26" s="433" t="s">
        <v>33</v>
      </c>
      <c r="S26" s="433" t="s">
        <v>1086</v>
      </c>
      <c r="T26" s="433" t="s">
        <v>35</v>
      </c>
      <c r="U26" s="433" t="s">
        <v>1446</v>
      </c>
      <c r="V26" s="433">
        <v>20401</v>
      </c>
      <c r="W26" s="433" t="s">
        <v>35</v>
      </c>
      <c r="X26" s="433" t="s">
        <v>4</v>
      </c>
      <c r="Y26" s="433" t="s">
        <v>1</v>
      </c>
      <c r="Z26" s="433" t="s">
        <v>715</v>
      </c>
      <c r="AA26" s="433" t="s">
        <v>42</v>
      </c>
      <c r="AB26" s="433" t="s">
        <v>1337</v>
      </c>
      <c r="AC26" s="433" t="s">
        <v>1337</v>
      </c>
      <c r="AD26" s="433" t="s">
        <v>1337</v>
      </c>
      <c r="AE26" s="433" t="s">
        <v>1624</v>
      </c>
      <c r="AF26" s="433" t="s">
        <v>1625</v>
      </c>
      <c r="AG26" s="433" t="s">
        <v>1626</v>
      </c>
      <c r="AH26" s="433">
        <v>24284911</v>
      </c>
      <c r="AI26" s="433" t="s">
        <v>1191</v>
      </c>
      <c r="AJ26" s="433" t="s">
        <v>483</v>
      </c>
      <c r="AK26" s="436" t="s">
        <v>1191</v>
      </c>
      <c r="AL26" s="433" t="s">
        <v>1035</v>
      </c>
      <c r="AM26" s="433" t="s">
        <v>1627</v>
      </c>
      <c r="AO26" s="433" t="s">
        <v>1390</v>
      </c>
      <c r="AQ26" s="433" t="s">
        <v>1392</v>
      </c>
      <c r="AR26" s="433" t="s">
        <v>1628</v>
      </c>
      <c r="AS26" s="433" t="s">
        <v>1629</v>
      </c>
    </row>
    <row r="27" spans="1:45" x14ac:dyDescent="0.3">
      <c r="A27" s="433" t="str">
        <v>4177</v>
      </c>
      <c r="E27" s="434" t="s">
        <v>2968</v>
      </c>
      <c r="F27" s="435" t="s">
        <v>1607</v>
      </c>
      <c r="G27" s="433" t="s">
        <v>1608</v>
      </c>
      <c r="H27" s="433" t="s">
        <v>1609</v>
      </c>
      <c r="I27" s="433" t="s">
        <v>1610</v>
      </c>
      <c r="J27" s="433" t="s">
        <v>4</v>
      </c>
      <c r="K27" s="433" t="s">
        <v>41</v>
      </c>
      <c r="L27" s="433" t="s">
        <v>3</v>
      </c>
      <c r="M27" s="433" t="s">
        <v>10</v>
      </c>
      <c r="N27" s="433" t="s">
        <v>57</v>
      </c>
      <c r="O27" s="433" t="s">
        <v>1398</v>
      </c>
      <c r="P27" s="433" t="s">
        <v>1181</v>
      </c>
      <c r="R27" s="433" t="s">
        <v>33</v>
      </c>
      <c r="S27" s="433" t="s">
        <v>1086</v>
      </c>
      <c r="T27" s="433" t="s">
        <v>35</v>
      </c>
      <c r="U27" s="433" t="s">
        <v>1446</v>
      </c>
      <c r="V27" s="433">
        <v>20205</v>
      </c>
      <c r="W27" s="433" t="s">
        <v>35</v>
      </c>
      <c r="X27" s="433" t="s">
        <v>2</v>
      </c>
      <c r="Y27" s="433" t="s">
        <v>5</v>
      </c>
      <c r="Z27" s="433" t="s">
        <v>699</v>
      </c>
      <c r="AA27" s="433" t="s">
        <v>42</v>
      </c>
      <c r="AB27" s="433" t="s">
        <v>1209</v>
      </c>
      <c r="AC27" s="433" t="s">
        <v>1611</v>
      </c>
      <c r="AD27" s="433" t="s">
        <v>1611</v>
      </c>
      <c r="AE27" s="433" t="s">
        <v>250</v>
      </c>
      <c r="AF27" s="433" t="s">
        <v>1612</v>
      </c>
      <c r="AG27" s="433" t="s">
        <v>1613</v>
      </c>
      <c r="AH27" s="433">
        <v>24478348</v>
      </c>
      <c r="AI27" s="433">
        <v>24478195</v>
      </c>
      <c r="AJ27" s="433" t="s">
        <v>1614</v>
      </c>
      <c r="AK27" s="436" t="s">
        <v>1615</v>
      </c>
      <c r="AL27" s="433" t="s">
        <v>1210</v>
      </c>
      <c r="AM27" s="433" t="s">
        <v>1616</v>
      </c>
      <c r="AO27" s="433" t="s">
        <v>1392</v>
      </c>
      <c r="AP27" s="433" t="s">
        <v>1617</v>
      </c>
      <c r="AQ27" s="439" t="s">
        <v>1392</v>
      </c>
    </row>
    <row r="28" spans="1:45" x14ac:dyDescent="0.3">
      <c r="A28" s="433" t="str">
        <v>4178</v>
      </c>
      <c r="E28" s="434" t="s">
        <v>2978</v>
      </c>
      <c r="F28" s="435" t="s">
        <v>1726</v>
      </c>
      <c r="G28" s="433" t="s">
        <v>1727</v>
      </c>
      <c r="H28" s="433" t="s">
        <v>1728</v>
      </c>
      <c r="I28" s="433" t="s">
        <v>1729</v>
      </c>
      <c r="J28" s="433" t="s">
        <v>4</v>
      </c>
      <c r="K28" s="433" t="s">
        <v>41</v>
      </c>
      <c r="L28" s="433" t="s">
        <v>4</v>
      </c>
      <c r="M28" s="433" t="s">
        <v>10</v>
      </c>
      <c r="N28" s="433" t="s">
        <v>57</v>
      </c>
      <c r="O28" s="433" t="s">
        <v>1398</v>
      </c>
      <c r="P28" s="433" t="s">
        <v>1181</v>
      </c>
      <c r="R28" s="433" t="s">
        <v>33</v>
      </c>
      <c r="S28" s="433" t="s">
        <v>1086</v>
      </c>
      <c r="T28" s="433" t="s">
        <v>35</v>
      </c>
      <c r="U28" s="433" t="s">
        <v>1446</v>
      </c>
      <c r="V28" s="433">
        <v>21201</v>
      </c>
      <c r="W28" s="433" t="s">
        <v>35</v>
      </c>
      <c r="X28" s="433" t="s">
        <v>14</v>
      </c>
      <c r="Y28" s="433" t="s">
        <v>1</v>
      </c>
      <c r="Z28" s="433" t="s">
        <v>761</v>
      </c>
      <c r="AA28" s="433" t="s">
        <v>42</v>
      </c>
      <c r="AB28" s="433" t="s">
        <v>1330</v>
      </c>
      <c r="AC28" s="433" t="s">
        <v>1730</v>
      </c>
      <c r="AD28" s="433" t="s">
        <v>1731</v>
      </c>
      <c r="AE28" s="433" t="s">
        <v>250</v>
      </c>
      <c r="AF28" s="433" t="s">
        <v>1732</v>
      </c>
      <c r="AG28" s="433" t="s">
        <v>1733</v>
      </c>
      <c r="AH28" s="433">
        <v>24544012</v>
      </c>
      <c r="AI28" s="433">
        <v>24541675</v>
      </c>
      <c r="AJ28" s="433" t="s">
        <v>564</v>
      </c>
      <c r="AK28" s="436" t="s">
        <v>1604</v>
      </c>
      <c r="AL28" s="433" t="s">
        <v>1331</v>
      </c>
      <c r="AM28" s="433" t="s">
        <v>1734</v>
      </c>
      <c r="AO28" s="433" t="s">
        <v>1392</v>
      </c>
      <c r="AP28" s="433" t="s">
        <v>1735</v>
      </c>
      <c r="AQ28" s="433" t="s">
        <v>1390</v>
      </c>
    </row>
    <row r="29" spans="1:45" x14ac:dyDescent="0.3">
      <c r="A29" s="433" t="str">
        <v>4179</v>
      </c>
      <c r="E29" s="434" t="s">
        <v>2973</v>
      </c>
      <c r="F29" s="435" t="s">
        <v>1664</v>
      </c>
      <c r="G29" s="433" t="s">
        <v>1665</v>
      </c>
      <c r="H29" s="433" t="s">
        <v>1666</v>
      </c>
      <c r="I29" s="433" t="s">
        <v>1667</v>
      </c>
      <c r="J29" s="433" t="s">
        <v>45</v>
      </c>
      <c r="K29" s="433" t="s">
        <v>61</v>
      </c>
      <c r="L29" s="433" t="s">
        <v>4</v>
      </c>
      <c r="M29" s="433" t="s">
        <v>11</v>
      </c>
      <c r="N29" s="433" t="s">
        <v>57</v>
      </c>
      <c r="O29" s="433" t="s">
        <v>1398</v>
      </c>
      <c r="P29" s="433" t="s">
        <v>1181</v>
      </c>
      <c r="R29" s="433" t="s">
        <v>33</v>
      </c>
      <c r="S29" s="433" t="s">
        <v>1086</v>
      </c>
      <c r="T29" s="433" t="s">
        <v>35</v>
      </c>
      <c r="U29" s="433" t="s">
        <v>1446</v>
      </c>
      <c r="V29" s="433">
        <v>21004</v>
      </c>
      <c r="W29" s="433" t="s">
        <v>35</v>
      </c>
      <c r="X29" s="433" t="s">
        <v>11</v>
      </c>
      <c r="Y29" s="433" t="s">
        <v>4</v>
      </c>
      <c r="Z29" s="433" t="s">
        <v>1668</v>
      </c>
      <c r="AA29" s="433" t="s">
        <v>42</v>
      </c>
      <c r="AB29" s="433" t="s">
        <v>61</v>
      </c>
      <c r="AC29" s="433" t="s">
        <v>137</v>
      </c>
      <c r="AD29" s="433" t="s">
        <v>137</v>
      </c>
      <c r="AE29" s="433" t="s">
        <v>1644</v>
      </c>
      <c r="AF29" s="433" t="s">
        <v>1669</v>
      </c>
      <c r="AG29" s="433" t="s">
        <v>1670</v>
      </c>
      <c r="AH29" s="433">
        <v>24744189</v>
      </c>
      <c r="AI29" s="433">
        <v>24744189</v>
      </c>
      <c r="AJ29" s="433" t="s">
        <v>1672</v>
      </c>
      <c r="AK29" s="436" t="s">
        <v>1671</v>
      </c>
      <c r="AL29" s="433" t="s">
        <v>1243</v>
      </c>
      <c r="AM29" s="433" t="s">
        <v>1673</v>
      </c>
      <c r="AO29" s="433" t="s">
        <v>1392</v>
      </c>
      <c r="AP29" s="433" t="s">
        <v>130</v>
      </c>
      <c r="AQ29" s="433" t="s">
        <v>1392</v>
      </c>
      <c r="AR29" s="433" t="s">
        <v>1674</v>
      </c>
      <c r="AS29" s="433" t="s">
        <v>1675</v>
      </c>
    </row>
    <row r="30" spans="1:45" x14ac:dyDescent="0.3">
      <c r="A30" s="433" t="str">
        <v>4180</v>
      </c>
      <c r="E30" s="434" t="s">
        <v>2980</v>
      </c>
      <c r="F30" s="435" t="s">
        <v>1748</v>
      </c>
      <c r="G30" s="433" t="s">
        <v>1749</v>
      </c>
      <c r="H30" s="433" t="s">
        <v>1750</v>
      </c>
      <c r="I30" s="433" t="s">
        <v>1751</v>
      </c>
      <c r="J30" s="440" t="s">
        <v>108</v>
      </c>
      <c r="K30" s="441" t="s">
        <v>1033</v>
      </c>
      <c r="L30" s="441" t="s">
        <v>10</v>
      </c>
      <c r="M30" s="440" t="s">
        <v>13</v>
      </c>
      <c r="N30" s="433" t="s">
        <v>57</v>
      </c>
      <c r="O30" s="433" t="s">
        <v>1398</v>
      </c>
      <c r="P30" s="433" t="s">
        <v>1181</v>
      </c>
      <c r="R30" s="433" t="s">
        <v>33</v>
      </c>
      <c r="S30" s="433" t="s">
        <v>1086</v>
      </c>
      <c r="T30" s="433" t="s">
        <v>35</v>
      </c>
      <c r="U30" s="433" t="s">
        <v>1446</v>
      </c>
      <c r="V30" s="433">
        <v>21401</v>
      </c>
      <c r="W30" s="433" t="s">
        <v>35</v>
      </c>
      <c r="X30" s="433" t="s">
        <v>62</v>
      </c>
      <c r="Y30" s="433" t="s">
        <v>1</v>
      </c>
      <c r="Z30" s="433" t="s">
        <v>773</v>
      </c>
      <c r="AA30" s="433" t="s">
        <v>42</v>
      </c>
      <c r="AB30" s="433" t="s">
        <v>63</v>
      </c>
      <c r="AC30" s="433" t="s">
        <v>63</v>
      </c>
      <c r="AD30" s="433" t="s">
        <v>63</v>
      </c>
      <c r="AE30" s="433" t="s">
        <v>1644</v>
      </c>
      <c r="AF30" s="433" t="s">
        <v>1752</v>
      </c>
      <c r="AG30" s="433" t="s">
        <v>1753</v>
      </c>
      <c r="AH30" s="433">
        <v>24711110</v>
      </c>
      <c r="AI30" s="433" t="s">
        <v>1191</v>
      </c>
      <c r="AJ30" s="433" t="s">
        <v>1755</v>
      </c>
      <c r="AK30" s="436" t="s">
        <v>1754</v>
      </c>
      <c r="AL30" s="433" t="s">
        <v>1756</v>
      </c>
      <c r="AM30" s="433" t="s">
        <v>1757</v>
      </c>
      <c r="AO30" s="433" t="s">
        <v>1392</v>
      </c>
      <c r="AP30" s="433" t="s">
        <v>1758</v>
      </c>
      <c r="AQ30" s="433" t="s">
        <v>1392</v>
      </c>
      <c r="AR30" s="433" t="s">
        <v>1759</v>
      </c>
      <c r="AS30" s="433" t="s">
        <v>1760</v>
      </c>
    </row>
    <row r="31" spans="1:45" x14ac:dyDescent="0.3">
      <c r="A31" s="433" t="str">
        <v>4181</v>
      </c>
      <c r="E31" s="434" t="s">
        <v>2974</v>
      </c>
      <c r="F31" s="435" t="s">
        <v>1676</v>
      </c>
      <c r="G31" s="433" t="s">
        <v>1677</v>
      </c>
      <c r="H31" s="433" t="s">
        <v>1678</v>
      </c>
      <c r="I31" s="433" t="s">
        <v>1679</v>
      </c>
      <c r="J31" s="433" t="s">
        <v>45</v>
      </c>
      <c r="K31" s="433" t="s">
        <v>61</v>
      </c>
      <c r="L31" s="433" t="s">
        <v>1</v>
      </c>
      <c r="M31" s="433" t="s">
        <v>11</v>
      </c>
      <c r="N31" s="433" t="s">
        <v>57</v>
      </c>
      <c r="O31" s="433" t="s">
        <v>1398</v>
      </c>
      <c r="P31" s="433" t="s">
        <v>1181</v>
      </c>
      <c r="R31" s="433" t="s">
        <v>33</v>
      </c>
      <c r="S31" s="433" t="s">
        <v>1086</v>
      </c>
      <c r="T31" s="433" t="s">
        <v>35</v>
      </c>
      <c r="U31" s="433" t="s">
        <v>1446</v>
      </c>
      <c r="V31" s="433">
        <v>21005</v>
      </c>
      <c r="W31" s="433" t="s">
        <v>35</v>
      </c>
      <c r="X31" s="433" t="s">
        <v>11</v>
      </c>
      <c r="Y31" s="433" t="s">
        <v>5</v>
      </c>
      <c r="Z31" s="433" t="s">
        <v>749</v>
      </c>
      <c r="AA31" s="433" t="s">
        <v>42</v>
      </c>
      <c r="AB31" s="433" t="s">
        <v>61</v>
      </c>
      <c r="AC31" s="433" t="s">
        <v>134</v>
      </c>
      <c r="AD31" s="433" t="s">
        <v>104</v>
      </c>
      <c r="AE31" s="433" t="s">
        <v>1644</v>
      </c>
      <c r="AF31" s="433" t="s">
        <v>1680</v>
      </c>
      <c r="AG31" s="433" t="s">
        <v>1681</v>
      </c>
      <c r="AH31" s="433">
        <v>24722726</v>
      </c>
      <c r="AI31" s="433">
        <v>24722059</v>
      </c>
      <c r="AJ31" s="433" t="s">
        <v>1683</v>
      </c>
      <c r="AK31" s="436" t="s">
        <v>1682</v>
      </c>
      <c r="AL31" s="433" t="s">
        <v>1684</v>
      </c>
      <c r="AM31" s="433" t="s">
        <v>1685</v>
      </c>
      <c r="AO31" s="433" t="s">
        <v>1392</v>
      </c>
      <c r="AP31" s="433" t="s">
        <v>1686</v>
      </c>
      <c r="AQ31" s="433" t="s">
        <v>1392</v>
      </c>
      <c r="AR31" s="433" t="s">
        <v>1687</v>
      </c>
      <c r="AS31" s="433" t="s">
        <v>1688</v>
      </c>
    </row>
    <row r="32" spans="1:45" x14ac:dyDescent="0.3">
      <c r="A32" s="433" t="str">
        <v>4182</v>
      </c>
      <c r="E32" s="434" t="s">
        <v>2976</v>
      </c>
      <c r="F32" s="435" t="s">
        <v>1700</v>
      </c>
      <c r="G32" s="433" t="s">
        <v>1701</v>
      </c>
      <c r="H32" s="433" t="s">
        <v>1702</v>
      </c>
      <c r="I32" s="433" t="s">
        <v>1703</v>
      </c>
      <c r="J32" s="433" t="s">
        <v>45</v>
      </c>
      <c r="K32" s="433" t="s">
        <v>61</v>
      </c>
      <c r="L32" s="433" t="s">
        <v>6</v>
      </c>
      <c r="M32" s="433" t="s">
        <v>11</v>
      </c>
      <c r="N32" s="433" t="s">
        <v>57</v>
      </c>
      <c r="O32" s="433" t="s">
        <v>1398</v>
      </c>
      <c r="P32" s="433" t="s">
        <v>1181</v>
      </c>
      <c r="R32" s="433" t="s">
        <v>33</v>
      </c>
      <c r="S32" s="433" t="s">
        <v>1086</v>
      </c>
      <c r="T32" s="433" t="s">
        <v>33</v>
      </c>
      <c r="U32" s="433" t="s">
        <v>1389</v>
      </c>
      <c r="V32" s="433">
        <v>21007</v>
      </c>
      <c r="W32" s="433" t="s">
        <v>35</v>
      </c>
      <c r="X32" s="433" t="s">
        <v>11</v>
      </c>
      <c r="Y32" s="433" t="s">
        <v>7</v>
      </c>
      <c r="Z32" s="433" t="s">
        <v>1054</v>
      </c>
      <c r="AA32" s="433" t="s">
        <v>42</v>
      </c>
      <c r="AB32" s="433" t="s">
        <v>61</v>
      </c>
      <c r="AC32" s="433" t="s">
        <v>1704</v>
      </c>
      <c r="AD32" s="433" t="s">
        <v>1267</v>
      </c>
      <c r="AE32" s="433" t="s">
        <v>1644</v>
      </c>
      <c r="AF32" s="433" t="s">
        <v>1705</v>
      </c>
      <c r="AG32" s="433" t="s">
        <v>1706</v>
      </c>
      <c r="AH32" s="433">
        <v>24799037</v>
      </c>
      <c r="AI32" s="433" t="s">
        <v>1191</v>
      </c>
      <c r="AJ32" s="433" t="s">
        <v>1708</v>
      </c>
      <c r="AK32" s="436" t="s">
        <v>1707</v>
      </c>
      <c r="AL32" s="433" t="s">
        <v>1268</v>
      </c>
      <c r="AM32" s="433" t="s">
        <v>1709</v>
      </c>
      <c r="AO32" s="433" t="s">
        <v>1392</v>
      </c>
      <c r="AP32" s="433" t="s">
        <v>1710</v>
      </c>
      <c r="AQ32" s="433" t="s">
        <v>1392</v>
      </c>
      <c r="AR32" s="433" t="s">
        <v>1711</v>
      </c>
      <c r="AS32" s="433" t="s">
        <v>1712</v>
      </c>
    </row>
    <row r="33" spans="1:45" x14ac:dyDescent="0.3">
      <c r="A33" s="433" t="str">
        <v>4183</v>
      </c>
      <c r="E33" s="434" t="s">
        <v>2975</v>
      </c>
      <c r="F33" s="435" t="s">
        <v>1689</v>
      </c>
      <c r="G33" s="433" t="s">
        <v>1690</v>
      </c>
      <c r="H33" s="433" t="s">
        <v>1691</v>
      </c>
      <c r="I33" s="433" t="s">
        <v>1692</v>
      </c>
      <c r="J33" s="433" t="s">
        <v>45</v>
      </c>
      <c r="K33" s="433" t="s">
        <v>61</v>
      </c>
      <c r="L33" s="433" t="s">
        <v>5</v>
      </c>
      <c r="M33" s="433" t="s">
        <v>11</v>
      </c>
      <c r="N33" s="433" t="s">
        <v>57</v>
      </c>
      <c r="O33" s="433" t="s">
        <v>1398</v>
      </c>
      <c r="P33" s="433" t="s">
        <v>1181</v>
      </c>
      <c r="R33" s="433" t="s">
        <v>33</v>
      </c>
      <c r="S33" s="433" t="s">
        <v>1086</v>
      </c>
      <c r="T33" s="433" t="s">
        <v>35</v>
      </c>
      <c r="U33" s="433" t="s">
        <v>1446</v>
      </c>
      <c r="V33" s="433">
        <v>21006</v>
      </c>
      <c r="W33" s="433" t="s">
        <v>35</v>
      </c>
      <c r="X33" s="433" t="s">
        <v>11</v>
      </c>
      <c r="Y33" s="433" t="s">
        <v>6</v>
      </c>
      <c r="Z33" s="433" t="s">
        <v>750</v>
      </c>
      <c r="AA33" s="433" t="s">
        <v>42</v>
      </c>
      <c r="AB33" s="433" t="s">
        <v>61</v>
      </c>
      <c r="AC33" s="433" t="s">
        <v>1320</v>
      </c>
      <c r="AD33" s="433" t="s">
        <v>1320</v>
      </c>
      <c r="AE33" s="433" t="s">
        <v>1644</v>
      </c>
      <c r="AF33" s="433" t="s">
        <v>1693</v>
      </c>
      <c r="AG33" s="433" t="s">
        <v>1694</v>
      </c>
      <c r="AH33" s="433">
        <v>24733037</v>
      </c>
      <c r="AI33" s="433">
        <v>24731689</v>
      </c>
      <c r="AJ33" s="433" t="s">
        <v>1034</v>
      </c>
      <c r="AK33" s="436" t="s">
        <v>1695</v>
      </c>
      <c r="AL33" s="433" t="s">
        <v>1321</v>
      </c>
      <c r="AM33" s="433" t="s">
        <v>1696</v>
      </c>
      <c r="AO33" s="433" t="s">
        <v>1392</v>
      </c>
      <c r="AP33" s="433" t="s">
        <v>1697</v>
      </c>
      <c r="AQ33" s="433" t="s">
        <v>1392</v>
      </c>
      <c r="AR33" s="433" t="s">
        <v>1698</v>
      </c>
      <c r="AS33" s="433" t="s">
        <v>1699</v>
      </c>
    </row>
    <row r="34" spans="1:45" x14ac:dyDescent="0.3">
      <c r="A34" s="433" t="str">
        <v>4184</v>
      </c>
      <c r="E34" s="434" t="s">
        <v>2981</v>
      </c>
      <c r="F34" s="435" t="s">
        <v>1761</v>
      </c>
      <c r="G34" s="433" t="s">
        <v>1762</v>
      </c>
      <c r="H34" s="433" t="s">
        <v>1763</v>
      </c>
      <c r="I34" s="433" t="s">
        <v>1764</v>
      </c>
      <c r="J34" s="433" t="s">
        <v>108</v>
      </c>
      <c r="K34" s="433" t="s">
        <v>1033</v>
      </c>
      <c r="L34" s="433" t="s">
        <v>5</v>
      </c>
      <c r="M34" s="433" t="s">
        <v>13</v>
      </c>
      <c r="N34" s="433" t="s">
        <v>57</v>
      </c>
      <c r="O34" s="433" t="s">
        <v>1398</v>
      </c>
      <c r="P34" s="433" t="s">
        <v>1181</v>
      </c>
      <c r="R34" s="433" t="s">
        <v>33</v>
      </c>
      <c r="S34" s="433" t="s">
        <v>1086</v>
      </c>
      <c r="T34" s="433" t="s">
        <v>35</v>
      </c>
      <c r="U34" s="433" t="s">
        <v>1446</v>
      </c>
      <c r="V34" s="433">
        <v>21501</v>
      </c>
      <c r="W34" s="433" t="s">
        <v>35</v>
      </c>
      <c r="X34" s="433" t="s">
        <v>55</v>
      </c>
      <c r="Y34" s="433" t="s">
        <v>1</v>
      </c>
      <c r="Z34" s="433" t="s">
        <v>777</v>
      </c>
      <c r="AA34" s="433" t="s">
        <v>42</v>
      </c>
      <c r="AB34" s="433" t="s">
        <v>1294</v>
      </c>
      <c r="AC34" s="433" t="s">
        <v>52</v>
      </c>
      <c r="AD34" s="433" t="s">
        <v>52</v>
      </c>
      <c r="AE34" s="433" t="s">
        <v>1644</v>
      </c>
      <c r="AF34" s="433" t="s">
        <v>1765</v>
      </c>
      <c r="AG34" s="433" t="s">
        <v>1766</v>
      </c>
      <c r="AH34" s="433">
        <v>24640181</v>
      </c>
      <c r="AI34" s="433">
        <v>24640428</v>
      </c>
      <c r="AJ34" s="433" t="s">
        <v>1768</v>
      </c>
      <c r="AK34" s="436" t="s">
        <v>1767</v>
      </c>
      <c r="AL34" s="433" t="s">
        <v>1769</v>
      </c>
      <c r="AM34" s="433" t="s">
        <v>1770</v>
      </c>
      <c r="AO34" s="433" t="s">
        <v>1392</v>
      </c>
      <c r="AP34" s="433" t="s">
        <v>1771</v>
      </c>
      <c r="AQ34" s="433" t="s">
        <v>1392</v>
      </c>
      <c r="AR34" s="433" t="s">
        <v>1772</v>
      </c>
      <c r="AS34" s="433" t="s">
        <v>1773</v>
      </c>
    </row>
    <row r="35" spans="1:45" x14ac:dyDescent="0.3">
      <c r="A35" s="433" t="str">
        <v>4185</v>
      </c>
      <c r="E35" s="434" t="s">
        <v>2977</v>
      </c>
      <c r="F35" s="435" t="s">
        <v>1713</v>
      </c>
      <c r="G35" s="433" t="s">
        <v>1714</v>
      </c>
      <c r="H35" s="433" t="s">
        <v>1715</v>
      </c>
      <c r="I35" s="433" t="s">
        <v>1716</v>
      </c>
      <c r="J35" s="433" t="s">
        <v>45</v>
      </c>
      <c r="K35" s="433" t="s">
        <v>61</v>
      </c>
      <c r="L35" s="433" t="s">
        <v>9</v>
      </c>
      <c r="M35" s="433" t="s">
        <v>11</v>
      </c>
      <c r="N35" s="433" t="s">
        <v>57</v>
      </c>
      <c r="O35" s="433" t="s">
        <v>1398</v>
      </c>
      <c r="P35" s="433" t="s">
        <v>1181</v>
      </c>
      <c r="R35" s="433" t="s">
        <v>33</v>
      </c>
      <c r="S35" s="433" t="s">
        <v>1086</v>
      </c>
      <c r="T35" s="433" t="s">
        <v>35</v>
      </c>
      <c r="U35" s="433" t="s">
        <v>1446</v>
      </c>
      <c r="V35" s="433">
        <v>21013</v>
      </c>
      <c r="W35" s="433" t="s">
        <v>35</v>
      </c>
      <c r="X35" s="433" t="s">
        <v>11</v>
      </c>
      <c r="Y35" s="433" t="s">
        <v>15</v>
      </c>
      <c r="Z35" s="433" t="s">
        <v>754</v>
      </c>
      <c r="AA35" s="433" t="s">
        <v>42</v>
      </c>
      <c r="AB35" s="433" t="s">
        <v>61</v>
      </c>
      <c r="AC35" s="433" t="s">
        <v>1301</v>
      </c>
      <c r="AD35" s="433" t="s">
        <v>110</v>
      </c>
      <c r="AE35" s="433" t="s">
        <v>1644</v>
      </c>
      <c r="AF35" s="433" t="s">
        <v>1717</v>
      </c>
      <c r="AG35" s="433" t="s">
        <v>1718</v>
      </c>
      <c r="AH35" s="433">
        <v>24777012</v>
      </c>
      <c r="AI35" s="433">
        <v>24777021</v>
      </c>
      <c r="AJ35" s="433" t="s">
        <v>1719</v>
      </c>
      <c r="AK35" s="436" t="s">
        <v>1720</v>
      </c>
      <c r="AL35" s="433" t="s">
        <v>1328</v>
      </c>
      <c r="AM35" s="433" t="s">
        <v>1721</v>
      </c>
      <c r="AO35" s="433" t="s">
        <v>1392</v>
      </c>
      <c r="AP35" s="433" t="s">
        <v>1722</v>
      </c>
      <c r="AQ35" s="433" t="s">
        <v>1392</v>
      </c>
      <c r="AR35" s="433" t="s">
        <v>1723</v>
      </c>
      <c r="AS35" s="433" t="s">
        <v>1724</v>
      </c>
    </row>
    <row r="36" spans="1:45" x14ac:dyDescent="0.3">
      <c r="A36" s="433" t="str">
        <v>4186</v>
      </c>
      <c r="E36" s="434" t="s">
        <v>2971</v>
      </c>
      <c r="F36" s="435" t="s">
        <v>1645</v>
      </c>
      <c r="G36" s="433" t="s">
        <v>1646</v>
      </c>
      <c r="H36" s="433" t="s">
        <v>1647</v>
      </c>
      <c r="I36" s="433" t="s">
        <v>1648</v>
      </c>
      <c r="J36" s="433" t="s">
        <v>45</v>
      </c>
      <c r="K36" s="433" t="s">
        <v>61</v>
      </c>
      <c r="L36" s="433" t="s">
        <v>3</v>
      </c>
      <c r="M36" s="433" t="s">
        <v>11</v>
      </c>
      <c r="N36" s="433" t="s">
        <v>57</v>
      </c>
      <c r="O36" s="433" t="s">
        <v>1398</v>
      </c>
      <c r="P36" s="433" t="s">
        <v>1181</v>
      </c>
      <c r="R36" s="433" t="s">
        <v>33</v>
      </c>
      <c r="S36" s="433" t="s">
        <v>1086</v>
      </c>
      <c r="T36" s="433" t="s">
        <v>33</v>
      </c>
      <c r="U36" s="433" t="s">
        <v>1389</v>
      </c>
      <c r="V36" s="433">
        <v>21001</v>
      </c>
      <c r="W36" s="433" t="s">
        <v>35</v>
      </c>
      <c r="X36" s="433" t="s">
        <v>11</v>
      </c>
      <c r="Y36" s="433" t="s">
        <v>1</v>
      </c>
      <c r="Z36" s="433" t="s">
        <v>746</v>
      </c>
      <c r="AA36" s="433" t="s">
        <v>42</v>
      </c>
      <c r="AB36" s="433" t="s">
        <v>61</v>
      </c>
      <c r="AC36" s="433" t="s">
        <v>136</v>
      </c>
      <c r="AD36" s="433" t="s">
        <v>77</v>
      </c>
      <c r="AE36" s="433" t="s">
        <v>1644</v>
      </c>
      <c r="AF36" s="433" t="s">
        <v>1649</v>
      </c>
      <c r="AG36" s="433" t="s">
        <v>1650</v>
      </c>
      <c r="AH36" s="433">
        <v>24600958</v>
      </c>
      <c r="AI36" s="433">
        <v>24600958</v>
      </c>
      <c r="AJ36" s="433" t="s">
        <v>1652</v>
      </c>
      <c r="AK36" s="436" t="s">
        <v>1651</v>
      </c>
      <c r="AL36" s="433" t="s">
        <v>1232</v>
      </c>
      <c r="AM36" s="433" t="s">
        <v>1653</v>
      </c>
      <c r="AO36" s="433" t="s">
        <v>1390</v>
      </c>
      <c r="AQ36" s="433" t="s">
        <v>1392</v>
      </c>
      <c r="AR36" s="433" t="s">
        <v>1654</v>
      </c>
      <c r="AS36" s="433" t="s">
        <v>1655</v>
      </c>
    </row>
    <row r="37" spans="1:45" x14ac:dyDescent="0.3">
      <c r="A37" s="433" t="str">
        <v>4188</v>
      </c>
      <c r="E37" s="434" t="s">
        <v>2982</v>
      </c>
      <c r="F37" s="435" t="s">
        <v>1775</v>
      </c>
      <c r="G37" s="433" t="s">
        <v>1776</v>
      </c>
      <c r="H37" s="433" t="s">
        <v>1777</v>
      </c>
      <c r="I37" s="433" t="s">
        <v>1778</v>
      </c>
      <c r="J37" s="433" t="s">
        <v>5</v>
      </c>
      <c r="K37" s="433" t="s">
        <v>66</v>
      </c>
      <c r="L37" s="433" t="s">
        <v>2</v>
      </c>
      <c r="M37" s="433" t="s">
        <v>14</v>
      </c>
      <c r="N37" s="433" t="s">
        <v>57</v>
      </c>
      <c r="O37" s="433" t="s">
        <v>1398</v>
      </c>
      <c r="P37" s="433" t="s">
        <v>1181</v>
      </c>
      <c r="R37" s="433" t="s">
        <v>38</v>
      </c>
      <c r="S37" s="433" t="s">
        <v>1228</v>
      </c>
      <c r="T37" s="433" t="s">
        <v>33</v>
      </c>
      <c r="U37" s="433" t="s">
        <v>1389</v>
      </c>
      <c r="V37" s="433">
        <v>30104</v>
      </c>
      <c r="W37" s="433" t="s">
        <v>38</v>
      </c>
      <c r="X37" s="433" t="s">
        <v>1</v>
      </c>
      <c r="Y37" s="433" t="s">
        <v>4</v>
      </c>
      <c r="Z37" s="433" t="s">
        <v>787</v>
      </c>
      <c r="AA37" s="433" t="s">
        <v>66</v>
      </c>
      <c r="AB37" s="433" t="s">
        <v>66</v>
      </c>
      <c r="AC37" s="433" t="s">
        <v>1278</v>
      </c>
      <c r="AD37" s="433" t="s">
        <v>151</v>
      </c>
      <c r="AE37" s="433" t="s">
        <v>250</v>
      </c>
      <c r="AF37" s="433" t="s">
        <v>1779</v>
      </c>
      <c r="AG37" s="433" t="s">
        <v>1780</v>
      </c>
      <c r="AH37" s="433">
        <v>25370505</v>
      </c>
      <c r="AI37" s="433">
        <v>25372223</v>
      </c>
      <c r="AJ37" s="433" t="s">
        <v>1781</v>
      </c>
      <c r="AK37" s="436" t="s">
        <v>1782</v>
      </c>
      <c r="AL37" s="433" t="s">
        <v>1277</v>
      </c>
      <c r="AM37" s="433" t="s">
        <v>1774</v>
      </c>
      <c r="AO37" s="433" t="s">
        <v>1390</v>
      </c>
      <c r="AQ37" s="433" t="s">
        <v>1390</v>
      </c>
    </row>
    <row r="38" spans="1:45" x14ac:dyDescent="0.3">
      <c r="A38" s="433" t="str">
        <v>4189</v>
      </c>
      <c r="E38" s="434" t="s">
        <v>2986</v>
      </c>
      <c r="F38" s="435" t="s">
        <v>1819</v>
      </c>
      <c r="G38" s="433" t="s">
        <v>1820</v>
      </c>
      <c r="H38" s="433" t="s">
        <v>1821</v>
      </c>
      <c r="I38" s="433" t="s">
        <v>1822</v>
      </c>
      <c r="J38" s="433" t="s">
        <v>5</v>
      </c>
      <c r="K38" s="433" t="s">
        <v>66</v>
      </c>
      <c r="L38" s="433" t="s">
        <v>4</v>
      </c>
      <c r="M38" s="433" t="s">
        <v>14</v>
      </c>
      <c r="N38" s="433" t="s">
        <v>57</v>
      </c>
      <c r="O38" s="433" t="s">
        <v>1398</v>
      </c>
      <c r="P38" s="433" t="s">
        <v>1181</v>
      </c>
      <c r="R38" s="433" t="s">
        <v>33</v>
      </c>
      <c r="S38" s="433" t="s">
        <v>1086</v>
      </c>
      <c r="T38" s="433" t="s">
        <v>35</v>
      </c>
      <c r="U38" s="433" t="s">
        <v>1446</v>
      </c>
      <c r="V38" s="433">
        <v>30601</v>
      </c>
      <c r="W38" s="433" t="s">
        <v>38</v>
      </c>
      <c r="X38" s="433" t="s">
        <v>6</v>
      </c>
      <c r="Y38" s="433" t="s">
        <v>1</v>
      </c>
      <c r="Z38" s="433" t="s">
        <v>818</v>
      </c>
      <c r="AA38" s="433" t="s">
        <v>66</v>
      </c>
      <c r="AB38" s="433" t="s">
        <v>1308</v>
      </c>
      <c r="AC38" s="433" t="s">
        <v>1823</v>
      </c>
      <c r="AD38" s="433" t="s">
        <v>1823</v>
      </c>
      <c r="AE38" s="433" t="s">
        <v>250</v>
      </c>
      <c r="AF38" s="433" t="s">
        <v>1824</v>
      </c>
      <c r="AG38" s="433" t="s">
        <v>1825</v>
      </c>
      <c r="AH38" s="433">
        <v>25344027</v>
      </c>
      <c r="AI38" s="433" t="s">
        <v>1191</v>
      </c>
      <c r="AJ38" s="433" t="s">
        <v>1826</v>
      </c>
      <c r="AK38" s="436" t="s">
        <v>1827</v>
      </c>
      <c r="AL38" s="433" t="s">
        <v>1280</v>
      </c>
      <c r="AM38" s="433" t="s">
        <v>1828</v>
      </c>
      <c r="AO38" s="433" t="s">
        <v>1392</v>
      </c>
      <c r="AP38" s="433" t="s">
        <v>1829</v>
      </c>
      <c r="AQ38" s="433" t="s">
        <v>1392</v>
      </c>
      <c r="AR38" s="433" t="s">
        <v>1830</v>
      </c>
      <c r="AS38" s="433" t="s">
        <v>1831</v>
      </c>
    </row>
    <row r="39" spans="1:45" x14ac:dyDescent="0.3">
      <c r="A39" s="433" t="str">
        <v>4190</v>
      </c>
      <c r="E39" s="434" t="s">
        <v>2961</v>
      </c>
      <c r="F39" s="435" t="s">
        <v>1517</v>
      </c>
      <c r="G39" s="433" t="s">
        <v>1518</v>
      </c>
      <c r="H39" s="433" t="s">
        <v>1519</v>
      </c>
      <c r="I39" s="433" t="s">
        <v>1520</v>
      </c>
      <c r="J39" s="433" t="s">
        <v>1176</v>
      </c>
      <c r="K39" s="433" t="s">
        <v>85</v>
      </c>
      <c r="L39" s="433" t="s">
        <v>2</v>
      </c>
      <c r="M39" s="433" t="s">
        <v>7</v>
      </c>
      <c r="N39" s="433" t="s">
        <v>57</v>
      </c>
      <c r="O39" s="433" t="s">
        <v>1398</v>
      </c>
      <c r="P39" s="433" t="s">
        <v>1181</v>
      </c>
      <c r="R39" s="433" t="s">
        <v>33</v>
      </c>
      <c r="S39" s="433" t="s">
        <v>1086</v>
      </c>
      <c r="T39" s="433" t="s">
        <v>35</v>
      </c>
      <c r="U39" s="433" t="s">
        <v>1446</v>
      </c>
      <c r="V39" s="433">
        <v>11701</v>
      </c>
      <c r="W39" s="433" t="s">
        <v>33</v>
      </c>
      <c r="X39" s="433" t="s">
        <v>150</v>
      </c>
      <c r="Y39" s="433" t="s">
        <v>1</v>
      </c>
      <c r="Z39" s="433" t="s">
        <v>665</v>
      </c>
      <c r="AA39" s="433" t="s">
        <v>34</v>
      </c>
      <c r="AB39" s="433" t="s">
        <v>1341</v>
      </c>
      <c r="AC39" s="433" t="s">
        <v>1521</v>
      </c>
      <c r="AD39" s="433" t="s">
        <v>1521</v>
      </c>
      <c r="AE39" s="433" t="s">
        <v>250</v>
      </c>
      <c r="AF39" s="433" t="s">
        <v>1522</v>
      </c>
      <c r="AG39" s="433" t="s">
        <v>1523</v>
      </c>
      <c r="AH39" s="433">
        <v>25411043</v>
      </c>
      <c r="AI39" s="433">
        <v>25411134</v>
      </c>
      <c r="AJ39" s="433" t="s">
        <v>1524</v>
      </c>
      <c r="AK39" s="436" t="s">
        <v>1525</v>
      </c>
      <c r="AL39" s="433" t="s">
        <v>1342</v>
      </c>
      <c r="AM39" s="433" t="s">
        <v>1526</v>
      </c>
      <c r="AO39" s="433" t="s">
        <v>1390</v>
      </c>
      <c r="AQ39" s="433" t="s">
        <v>1392</v>
      </c>
      <c r="AR39" s="433" t="s">
        <v>1527</v>
      </c>
      <c r="AS39" s="433" t="s">
        <v>1528</v>
      </c>
    </row>
    <row r="40" spans="1:45" x14ac:dyDescent="0.3">
      <c r="A40" s="433" t="str">
        <v>4191</v>
      </c>
      <c r="E40" s="434" t="s">
        <v>2966</v>
      </c>
      <c r="F40" s="435" t="s">
        <v>1582</v>
      </c>
      <c r="G40" s="433" t="s">
        <v>1555</v>
      </c>
      <c r="H40" s="433" t="s">
        <v>1583</v>
      </c>
      <c r="I40" s="433" t="s">
        <v>1584</v>
      </c>
      <c r="J40" s="433" t="s">
        <v>1176</v>
      </c>
      <c r="K40" s="433" t="s">
        <v>85</v>
      </c>
      <c r="L40" s="433" t="s">
        <v>3</v>
      </c>
      <c r="M40" s="433" t="s">
        <v>7</v>
      </c>
      <c r="N40" s="433" t="s">
        <v>57</v>
      </c>
      <c r="O40" s="433" t="s">
        <v>1398</v>
      </c>
      <c r="P40" s="433" t="s">
        <v>1181</v>
      </c>
      <c r="R40" s="433" t="s">
        <v>33</v>
      </c>
      <c r="S40" s="433" t="s">
        <v>1086</v>
      </c>
      <c r="T40" s="433" t="s">
        <v>33</v>
      </c>
      <c r="U40" s="433" t="s">
        <v>1389</v>
      </c>
      <c r="V40" s="433">
        <v>12001</v>
      </c>
      <c r="W40" s="433" t="s">
        <v>33</v>
      </c>
      <c r="X40" s="433" t="s">
        <v>148</v>
      </c>
      <c r="Y40" s="433" t="s">
        <v>1</v>
      </c>
      <c r="Z40" s="433" t="s">
        <v>1042</v>
      </c>
      <c r="AA40" s="433" t="s">
        <v>34</v>
      </c>
      <c r="AB40" s="433" t="s">
        <v>149</v>
      </c>
      <c r="AC40" s="433" t="s">
        <v>106</v>
      </c>
      <c r="AD40" s="433" t="s">
        <v>106</v>
      </c>
      <c r="AE40" s="433" t="s">
        <v>250</v>
      </c>
      <c r="AF40" s="433" t="s">
        <v>1585</v>
      </c>
      <c r="AG40" s="433" t="s">
        <v>1586</v>
      </c>
      <c r="AH40" s="433">
        <v>25466432</v>
      </c>
      <c r="AI40" s="433">
        <v>25466432</v>
      </c>
      <c r="AJ40" s="433" t="s">
        <v>1588</v>
      </c>
      <c r="AK40" s="436" t="s">
        <v>1587</v>
      </c>
      <c r="AL40" s="433" t="s">
        <v>1317</v>
      </c>
      <c r="AM40" s="433" t="s">
        <v>1589</v>
      </c>
      <c r="AO40" s="433" t="s">
        <v>1390</v>
      </c>
      <c r="AQ40" s="433" t="s">
        <v>1392</v>
      </c>
      <c r="AR40" s="433" t="s">
        <v>1590</v>
      </c>
      <c r="AS40" s="433" t="s">
        <v>1591</v>
      </c>
    </row>
    <row r="41" spans="1:45" x14ac:dyDescent="0.3">
      <c r="A41" s="433" t="str">
        <v>4192</v>
      </c>
      <c r="E41" s="434" t="s">
        <v>2985</v>
      </c>
      <c r="F41" s="435" t="s">
        <v>1807</v>
      </c>
      <c r="G41" s="433" t="s">
        <v>1808</v>
      </c>
      <c r="H41" s="433" t="s">
        <v>1809</v>
      </c>
      <c r="I41" s="433" t="s">
        <v>1810</v>
      </c>
      <c r="J41" s="433" t="s">
        <v>6</v>
      </c>
      <c r="K41" s="433" t="s">
        <v>154</v>
      </c>
      <c r="L41" s="433" t="s">
        <v>3</v>
      </c>
      <c r="M41" s="433" t="s">
        <v>15</v>
      </c>
      <c r="N41" s="433" t="s">
        <v>57</v>
      </c>
      <c r="O41" s="433" t="s">
        <v>1398</v>
      </c>
      <c r="P41" s="433" t="s">
        <v>1181</v>
      </c>
      <c r="R41" s="433" t="s">
        <v>33</v>
      </c>
      <c r="S41" s="433" t="s">
        <v>1086</v>
      </c>
      <c r="T41" s="433" t="s">
        <v>33</v>
      </c>
      <c r="U41" s="433" t="s">
        <v>1389</v>
      </c>
      <c r="V41" s="433">
        <v>30502</v>
      </c>
      <c r="W41" s="433" t="s">
        <v>38</v>
      </c>
      <c r="X41" s="433" t="s">
        <v>5</v>
      </c>
      <c r="Y41" s="433" t="s">
        <v>2</v>
      </c>
      <c r="Z41" s="433" t="s">
        <v>808</v>
      </c>
      <c r="AA41" s="433" t="s">
        <v>66</v>
      </c>
      <c r="AB41" s="433" t="s">
        <v>154</v>
      </c>
      <c r="AC41" s="433" t="s">
        <v>1309</v>
      </c>
      <c r="AD41" s="433" t="s">
        <v>1309</v>
      </c>
      <c r="AE41" s="433" t="s">
        <v>250</v>
      </c>
      <c r="AF41" s="433" t="s">
        <v>1811</v>
      </c>
      <c r="AG41" s="433" t="s">
        <v>1812</v>
      </c>
      <c r="AH41" s="433">
        <v>25311067</v>
      </c>
      <c r="AI41" s="433">
        <v>89847666</v>
      </c>
      <c r="AJ41" s="433" t="s">
        <v>1814</v>
      </c>
      <c r="AK41" s="436" t="s">
        <v>1813</v>
      </c>
      <c r="AL41" s="433" t="s">
        <v>1298</v>
      </c>
      <c r="AM41" s="433" t="s">
        <v>1815</v>
      </c>
      <c r="AO41" s="433" t="s">
        <v>1392</v>
      </c>
      <c r="AP41" s="433" t="s">
        <v>1816</v>
      </c>
      <c r="AQ41" s="433" t="s">
        <v>1392</v>
      </c>
      <c r="AR41" s="433" t="s">
        <v>1817</v>
      </c>
      <c r="AS41" s="433" t="s">
        <v>1818</v>
      </c>
    </row>
    <row r="42" spans="1:45" x14ac:dyDescent="0.3">
      <c r="A42" s="433" t="str">
        <v>4193</v>
      </c>
      <c r="E42" s="434" t="s">
        <v>3028</v>
      </c>
      <c r="F42" s="435" t="s">
        <v>2341</v>
      </c>
      <c r="G42" s="433" t="s">
        <v>2342</v>
      </c>
      <c r="H42" s="433" t="s">
        <v>2343</v>
      </c>
      <c r="I42" s="433" t="s">
        <v>2344</v>
      </c>
      <c r="J42" s="433" t="s">
        <v>7</v>
      </c>
      <c r="K42" s="433" t="s">
        <v>58</v>
      </c>
      <c r="L42" s="433" t="s">
        <v>7</v>
      </c>
      <c r="M42" s="433" t="s">
        <v>62</v>
      </c>
      <c r="N42" s="433" t="s">
        <v>57</v>
      </c>
      <c r="O42" s="433" t="s">
        <v>1398</v>
      </c>
      <c r="P42" s="433" t="s">
        <v>1181</v>
      </c>
      <c r="R42" s="433" t="s">
        <v>33</v>
      </c>
      <c r="S42" s="433" t="s">
        <v>1086</v>
      </c>
      <c r="T42" s="433" t="s">
        <v>33</v>
      </c>
      <c r="U42" s="433" t="s">
        <v>1389</v>
      </c>
      <c r="V42" s="433">
        <v>40801</v>
      </c>
      <c r="W42" s="433" t="s">
        <v>57</v>
      </c>
      <c r="X42" s="433" t="s">
        <v>9</v>
      </c>
      <c r="Y42" s="433" t="s">
        <v>1</v>
      </c>
      <c r="Z42" s="433" t="s">
        <v>864</v>
      </c>
      <c r="AA42" s="433" t="s">
        <v>58</v>
      </c>
      <c r="AB42" s="433" t="s">
        <v>1241</v>
      </c>
      <c r="AC42" s="433" t="s">
        <v>140</v>
      </c>
      <c r="AD42" s="433" t="s">
        <v>2345</v>
      </c>
      <c r="AE42" s="433" t="s">
        <v>250</v>
      </c>
      <c r="AF42" s="433" t="s">
        <v>2346</v>
      </c>
      <c r="AG42" s="433" t="s">
        <v>2347</v>
      </c>
      <c r="AH42" s="433">
        <v>22654811</v>
      </c>
      <c r="AI42" s="433">
        <v>22654811</v>
      </c>
      <c r="AJ42" s="433" t="s">
        <v>2349</v>
      </c>
      <c r="AK42" s="436" t="s">
        <v>2348</v>
      </c>
      <c r="AL42" s="433" t="s">
        <v>1208</v>
      </c>
      <c r="AM42" s="433" t="s">
        <v>1852</v>
      </c>
      <c r="AO42" s="433" t="s">
        <v>1392</v>
      </c>
      <c r="AP42" s="433" t="s">
        <v>2350</v>
      </c>
      <c r="AQ42" s="433" t="s">
        <v>1390</v>
      </c>
    </row>
    <row r="43" spans="1:45" x14ac:dyDescent="0.3">
      <c r="A43" s="433" t="str">
        <v>4194</v>
      </c>
      <c r="E43" s="434" t="s">
        <v>2987</v>
      </c>
      <c r="F43" s="435" t="s">
        <v>1833</v>
      </c>
      <c r="G43" s="433" t="s">
        <v>1834</v>
      </c>
      <c r="H43" s="433" t="s">
        <v>1835</v>
      </c>
      <c r="I43" s="433" t="s">
        <v>1836</v>
      </c>
      <c r="J43" s="433" t="s">
        <v>7</v>
      </c>
      <c r="K43" s="433" t="s">
        <v>58</v>
      </c>
      <c r="L43" s="433" t="s">
        <v>1</v>
      </c>
      <c r="M43" s="433" t="s">
        <v>62</v>
      </c>
      <c r="N43" s="433" t="s">
        <v>57</v>
      </c>
      <c r="O43" s="433" t="s">
        <v>1398</v>
      </c>
      <c r="P43" s="433" t="s">
        <v>1181</v>
      </c>
      <c r="R43" s="433" t="s">
        <v>33</v>
      </c>
      <c r="S43" s="433" t="s">
        <v>1086</v>
      </c>
      <c r="T43" s="433" t="s">
        <v>33</v>
      </c>
      <c r="U43" s="433" t="s">
        <v>1389</v>
      </c>
      <c r="V43" s="433">
        <v>40101</v>
      </c>
      <c r="W43" s="433" t="s">
        <v>57</v>
      </c>
      <c r="X43" s="433" t="s">
        <v>1</v>
      </c>
      <c r="Y43" s="433" t="s">
        <v>1</v>
      </c>
      <c r="Z43" s="433" t="s">
        <v>829</v>
      </c>
      <c r="AA43" s="433" t="s">
        <v>58</v>
      </c>
      <c r="AB43" s="433" t="s">
        <v>58</v>
      </c>
      <c r="AC43" s="433" t="s">
        <v>58</v>
      </c>
      <c r="AD43" s="433" t="s">
        <v>1837</v>
      </c>
      <c r="AE43" s="433" t="s">
        <v>250</v>
      </c>
      <c r="AF43" s="433" t="s">
        <v>1838</v>
      </c>
      <c r="AG43" s="433" t="s">
        <v>1839</v>
      </c>
      <c r="AH43" s="433">
        <v>22615289</v>
      </c>
      <c r="AI43" s="433">
        <v>22615290</v>
      </c>
      <c r="AJ43" s="433" t="s">
        <v>1841</v>
      </c>
      <c r="AK43" s="436" t="s">
        <v>1840</v>
      </c>
      <c r="AL43" s="433" t="s">
        <v>1204</v>
      </c>
      <c r="AM43" s="433" t="s">
        <v>1832</v>
      </c>
      <c r="AO43" s="433" t="s">
        <v>1390</v>
      </c>
      <c r="AQ43" s="433" t="s">
        <v>1392</v>
      </c>
      <c r="AR43" s="433" t="s">
        <v>1842</v>
      </c>
      <c r="AS43" s="433" t="s">
        <v>1843</v>
      </c>
    </row>
    <row r="44" spans="1:45" x14ac:dyDescent="0.3">
      <c r="A44" s="433" t="str">
        <v>4195</v>
      </c>
      <c r="E44" s="434" t="s">
        <v>2988</v>
      </c>
      <c r="F44" s="435" t="s">
        <v>1844</v>
      </c>
      <c r="G44" s="433" t="s">
        <v>1845</v>
      </c>
      <c r="H44" s="433" t="s">
        <v>1846</v>
      </c>
      <c r="I44" s="433" t="s">
        <v>1847</v>
      </c>
      <c r="J44" s="433" t="s">
        <v>7</v>
      </c>
      <c r="K44" s="433" t="s">
        <v>58</v>
      </c>
      <c r="L44" s="433" t="s">
        <v>7</v>
      </c>
      <c r="M44" s="433" t="s">
        <v>62</v>
      </c>
      <c r="N44" s="433" t="s">
        <v>57</v>
      </c>
      <c r="O44" s="433" t="s">
        <v>1398</v>
      </c>
      <c r="P44" s="433" t="s">
        <v>1181</v>
      </c>
      <c r="R44" s="433" t="s">
        <v>33</v>
      </c>
      <c r="S44" s="433" t="s">
        <v>1086</v>
      </c>
      <c r="T44" s="433" t="s">
        <v>33</v>
      </c>
      <c r="U44" s="433" t="s">
        <v>1389</v>
      </c>
      <c r="V44" s="433">
        <v>40104</v>
      </c>
      <c r="W44" s="433" t="s">
        <v>57</v>
      </c>
      <c r="X44" s="433" t="s">
        <v>1</v>
      </c>
      <c r="Y44" s="433" t="s">
        <v>4</v>
      </c>
      <c r="Z44" s="433" t="s">
        <v>832</v>
      </c>
      <c r="AA44" s="433" t="s">
        <v>58</v>
      </c>
      <c r="AB44" s="433" t="s">
        <v>58</v>
      </c>
      <c r="AC44" s="433" t="s">
        <v>1282</v>
      </c>
      <c r="AD44" s="433" t="s">
        <v>1282</v>
      </c>
      <c r="AE44" s="433" t="s">
        <v>250</v>
      </c>
      <c r="AF44" s="433" t="s">
        <v>1848</v>
      </c>
      <c r="AG44" s="433" t="s">
        <v>1849</v>
      </c>
      <c r="AH44" s="433">
        <v>22938390</v>
      </c>
      <c r="AI44" s="433">
        <v>22938390</v>
      </c>
      <c r="AJ44" s="433" t="s">
        <v>1851</v>
      </c>
      <c r="AK44" s="436" t="s">
        <v>1850</v>
      </c>
      <c r="AL44" s="433" t="s">
        <v>1208</v>
      </c>
      <c r="AM44" s="433" t="s">
        <v>1852</v>
      </c>
      <c r="AO44" s="433" t="s">
        <v>1392</v>
      </c>
      <c r="AP44" s="433" t="s">
        <v>80</v>
      </c>
      <c r="AQ44" s="433" t="s">
        <v>1390</v>
      </c>
    </row>
    <row r="45" spans="1:45" x14ac:dyDescent="0.3">
      <c r="A45" s="433" t="str">
        <v>4196</v>
      </c>
      <c r="E45" s="434" t="s">
        <v>2989</v>
      </c>
      <c r="F45" s="435" t="s">
        <v>1857</v>
      </c>
      <c r="G45" s="433" t="s">
        <v>1858</v>
      </c>
      <c r="H45" s="433" t="s">
        <v>1859</v>
      </c>
      <c r="I45" s="433" t="s">
        <v>1860</v>
      </c>
      <c r="J45" s="433" t="s">
        <v>1181</v>
      </c>
      <c r="K45" s="433" t="s">
        <v>56</v>
      </c>
      <c r="L45" s="433" t="s">
        <v>3</v>
      </c>
      <c r="M45" s="433" t="s">
        <v>55</v>
      </c>
      <c r="N45" s="433" t="s">
        <v>57</v>
      </c>
      <c r="O45" s="433" t="s">
        <v>1398</v>
      </c>
      <c r="P45" s="433" t="s">
        <v>1181</v>
      </c>
      <c r="R45" s="433" t="s">
        <v>33</v>
      </c>
      <c r="S45" s="433" t="s">
        <v>1086</v>
      </c>
      <c r="T45" s="433" t="s">
        <v>35</v>
      </c>
      <c r="U45" s="433" t="s">
        <v>1446</v>
      </c>
      <c r="V45" s="433">
        <v>41001</v>
      </c>
      <c r="W45" s="433" t="s">
        <v>57</v>
      </c>
      <c r="X45" s="433" t="s">
        <v>11</v>
      </c>
      <c r="Y45" s="433" t="s">
        <v>1</v>
      </c>
      <c r="Z45" s="433" t="s">
        <v>868</v>
      </c>
      <c r="AA45" s="433" t="s">
        <v>58</v>
      </c>
      <c r="AB45" s="433" t="s">
        <v>56</v>
      </c>
      <c r="AC45" s="433" t="s">
        <v>147</v>
      </c>
      <c r="AD45" s="433" t="s">
        <v>147</v>
      </c>
      <c r="AE45" s="433" t="s">
        <v>1644</v>
      </c>
      <c r="AF45" s="433" t="s">
        <v>1861</v>
      </c>
      <c r="AG45" s="433" t="s">
        <v>1862</v>
      </c>
      <c r="AH45" s="433">
        <v>27667246</v>
      </c>
      <c r="AI45" s="433">
        <v>27666172</v>
      </c>
      <c r="AJ45" s="433" t="s">
        <v>484</v>
      </c>
      <c r="AK45" s="436" t="s">
        <v>1863</v>
      </c>
      <c r="AL45" s="433" t="s">
        <v>1259</v>
      </c>
      <c r="AM45" s="433" t="s">
        <v>1864</v>
      </c>
      <c r="AO45" s="433" t="s">
        <v>1392</v>
      </c>
      <c r="AP45" s="433" t="s">
        <v>1865</v>
      </c>
      <c r="AQ45" s="433" t="s">
        <v>1392</v>
      </c>
      <c r="AR45" s="433" t="s">
        <v>1866</v>
      </c>
      <c r="AS45" s="433" t="s">
        <v>1867</v>
      </c>
    </row>
    <row r="46" spans="1:45" x14ac:dyDescent="0.3">
      <c r="A46" s="433" t="str">
        <v>4197</v>
      </c>
      <c r="E46" s="434" t="s">
        <v>2990</v>
      </c>
      <c r="F46" s="435" t="s">
        <v>1869</v>
      </c>
      <c r="G46" s="433" t="s">
        <v>1870</v>
      </c>
      <c r="H46" s="433" t="s">
        <v>1871</v>
      </c>
      <c r="I46" s="433" t="s">
        <v>1872</v>
      </c>
      <c r="J46" s="433" t="s">
        <v>9</v>
      </c>
      <c r="K46" s="433" t="s">
        <v>101</v>
      </c>
      <c r="L46" s="433" t="s">
        <v>2</v>
      </c>
      <c r="M46" s="433" t="s">
        <v>103</v>
      </c>
      <c r="N46" s="433" t="s">
        <v>57</v>
      </c>
      <c r="O46" s="433" t="s">
        <v>1398</v>
      </c>
      <c r="P46" s="433" t="s">
        <v>1181</v>
      </c>
      <c r="R46" s="433" t="s">
        <v>33</v>
      </c>
      <c r="S46" s="433" t="s">
        <v>1086</v>
      </c>
      <c r="T46" s="433" t="s">
        <v>33</v>
      </c>
      <c r="U46" s="433" t="s">
        <v>1389</v>
      </c>
      <c r="V46" s="433">
        <v>50101</v>
      </c>
      <c r="W46" s="433" t="s">
        <v>65</v>
      </c>
      <c r="X46" s="433" t="s">
        <v>1</v>
      </c>
      <c r="Y46" s="433" t="s">
        <v>1</v>
      </c>
      <c r="Z46" s="433" t="s">
        <v>872</v>
      </c>
      <c r="AA46" s="433" t="s">
        <v>1205</v>
      </c>
      <c r="AB46" s="433" t="s">
        <v>101</v>
      </c>
      <c r="AC46" s="433" t="s">
        <v>101</v>
      </c>
      <c r="AD46" s="433" t="s">
        <v>1873</v>
      </c>
      <c r="AE46" s="433" t="s">
        <v>473</v>
      </c>
      <c r="AF46" s="433" t="s">
        <v>1874</v>
      </c>
      <c r="AG46" s="433" t="s">
        <v>1875</v>
      </c>
      <c r="AH46" s="433">
        <v>21016372</v>
      </c>
      <c r="AI46" s="433" t="s">
        <v>1191</v>
      </c>
      <c r="AJ46" s="433" t="s">
        <v>1876</v>
      </c>
      <c r="AK46" s="436" t="s">
        <v>1877</v>
      </c>
      <c r="AL46" s="433" t="s">
        <v>1868</v>
      </c>
      <c r="AM46" s="433" t="s">
        <v>1878</v>
      </c>
      <c r="AO46" s="433" t="s">
        <v>1392</v>
      </c>
      <c r="AP46" s="433" t="s">
        <v>1879</v>
      </c>
      <c r="AQ46" s="433" t="s">
        <v>1392</v>
      </c>
      <c r="AR46" s="433" t="s">
        <v>129</v>
      </c>
      <c r="AS46" s="433" t="s">
        <v>1880</v>
      </c>
    </row>
    <row r="47" spans="1:45" x14ac:dyDescent="0.3">
      <c r="A47" s="433" t="str">
        <v>4198</v>
      </c>
      <c r="E47" s="434" t="s">
        <v>2998</v>
      </c>
      <c r="F47" s="435" t="s">
        <v>1969</v>
      </c>
      <c r="G47" s="433" t="s">
        <v>1970</v>
      </c>
      <c r="H47" s="433" t="s">
        <v>1971</v>
      </c>
      <c r="I47" s="433" t="s">
        <v>1972</v>
      </c>
      <c r="J47" s="433" t="s">
        <v>9</v>
      </c>
      <c r="K47" s="433" t="s">
        <v>101</v>
      </c>
      <c r="L47" s="433" t="s">
        <v>3</v>
      </c>
      <c r="M47" s="433" t="s">
        <v>103</v>
      </c>
      <c r="N47" s="433" t="s">
        <v>57</v>
      </c>
      <c r="O47" s="433" t="s">
        <v>1398</v>
      </c>
      <c r="P47" s="433" t="s">
        <v>1181</v>
      </c>
      <c r="R47" s="433" t="s">
        <v>33</v>
      </c>
      <c r="S47" s="433" t="s">
        <v>1086</v>
      </c>
      <c r="T47" s="433" t="s">
        <v>35</v>
      </c>
      <c r="U47" s="433" t="s">
        <v>1446</v>
      </c>
      <c r="V47" s="433">
        <v>50402</v>
      </c>
      <c r="W47" s="433" t="s">
        <v>65</v>
      </c>
      <c r="X47" s="433" t="s">
        <v>4</v>
      </c>
      <c r="Y47" s="433" t="s">
        <v>2</v>
      </c>
      <c r="Z47" s="433" t="s">
        <v>1070</v>
      </c>
      <c r="AA47" s="433" t="s">
        <v>1205</v>
      </c>
      <c r="AB47" s="433" t="s">
        <v>102</v>
      </c>
      <c r="AC47" s="433" t="s">
        <v>1704</v>
      </c>
      <c r="AD47" s="433" t="s">
        <v>1704</v>
      </c>
      <c r="AE47" s="433" t="s">
        <v>473</v>
      </c>
      <c r="AF47" s="433" t="s">
        <v>1973</v>
      </c>
      <c r="AG47" s="433" t="s">
        <v>1974</v>
      </c>
      <c r="AH47" s="433">
        <v>26730527</v>
      </c>
      <c r="AI47" s="433">
        <v>26730027</v>
      </c>
      <c r="AJ47" s="433" t="s">
        <v>1975</v>
      </c>
      <c r="AK47" s="436" t="s">
        <v>1976</v>
      </c>
      <c r="AL47" s="433" t="s">
        <v>1283</v>
      </c>
      <c r="AM47" s="433" t="s">
        <v>1968</v>
      </c>
      <c r="AO47" s="433" t="s">
        <v>1392</v>
      </c>
      <c r="AP47" s="433" t="s">
        <v>1977</v>
      </c>
      <c r="AQ47" s="433" t="s">
        <v>1392</v>
      </c>
      <c r="AR47" s="433" t="s">
        <v>1978</v>
      </c>
      <c r="AS47" s="433" t="s">
        <v>1979</v>
      </c>
    </row>
    <row r="48" spans="1:45" x14ac:dyDescent="0.3">
      <c r="A48" s="433" t="str">
        <v>4199</v>
      </c>
      <c r="E48" s="434" t="s">
        <v>3001</v>
      </c>
      <c r="F48" s="435" t="s">
        <v>2008</v>
      </c>
      <c r="G48" s="433" t="s">
        <v>2009</v>
      </c>
      <c r="H48" s="433" t="s">
        <v>2010</v>
      </c>
      <c r="I48" s="433" t="s">
        <v>2011</v>
      </c>
      <c r="J48" s="433" t="s">
        <v>10</v>
      </c>
      <c r="K48" s="433" t="s">
        <v>158</v>
      </c>
      <c r="L48" s="433" t="s">
        <v>7</v>
      </c>
      <c r="M48" s="433" t="s">
        <v>150</v>
      </c>
      <c r="N48" s="433" t="s">
        <v>57</v>
      </c>
      <c r="O48" s="433" t="s">
        <v>1398</v>
      </c>
      <c r="P48" s="433" t="s">
        <v>1181</v>
      </c>
      <c r="R48" s="433" t="s">
        <v>33</v>
      </c>
      <c r="S48" s="433" t="s">
        <v>1086</v>
      </c>
      <c r="T48" s="433" t="s">
        <v>35</v>
      </c>
      <c r="U48" s="433" t="s">
        <v>1446</v>
      </c>
      <c r="V48" s="433">
        <v>50901</v>
      </c>
      <c r="W48" s="433" t="s">
        <v>65</v>
      </c>
      <c r="X48" s="433" t="s">
        <v>10</v>
      </c>
      <c r="Y48" s="433" t="s">
        <v>1</v>
      </c>
      <c r="Z48" s="433" t="s">
        <v>912</v>
      </c>
      <c r="AA48" s="433" t="s">
        <v>1205</v>
      </c>
      <c r="AB48" s="433" t="s">
        <v>1295</v>
      </c>
      <c r="AC48" s="433" t="s">
        <v>2012</v>
      </c>
      <c r="AD48" s="433" t="s">
        <v>2012</v>
      </c>
      <c r="AE48" s="433" t="s">
        <v>473</v>
      </c>
      <c r="AF48" s="433" t="s">
        <v>2013</v>
      </c>
      <c r="AG48" s="433" t="s">
        <v>2014</v>
      </c>
      <c r="AH48" s="433">
        <v>26577010</v>
      </c>
      <c r="AI48" s="433">
        <v>26577364</v>
      </c>
      <c r="AJ48" s="433" t="s">
        <v>2015</v>
      </c>
      <c r="AK48" s="436" t="s">
        <v>2016</v>
      </c>
      <c r="AL48" s="433" t="s">
        <v>1334</v>
      </c>
      <c r="AM48" s="433" t="s">
        <v>2017</v>
      </c>
      <c r="AO48" s="433" t="s">
        <v>1392</v>
      </c>
      <c r="AP48" s="433" t="s">
        <v>2018</v>
      </c>
      <c r="AQ48" s="433" t="s">
        <v>1392</v>
      </c>
      <c r="AR48" s="433" t="s">
        <v>2019</v>
      </c>
      <c r="AS48" s="433" t="s">
        <v>2020</v>
      </c>
    </row>
    <row r="49" spans="1:45" x14ac:dyDescent="0.3">
      <c r="A49" s="433" t="str">
        <v>4200</v>
      </c>
      <c r="E49" s="434" t="s">
        <v>3002</v>
      </c>
      <c r="F49" s="435" t="s">
        <v>2023</v>
      </c>
      <c r="G49" s="433" t="s">
        <v>2024</v>
      </c>
      <c r="H49" s="433" t="s">
        <v>2025</v>
      </c>
      <c r="I49" s="433" t="s">
        <v>2026</v>
      </c>
      <c r="J49" s="433" t="s">
        <v>10</v>
      </c>
      <c r="K49" s="433" t="s">
        <v>158</v>
      </c>
      <c r="L49" s="433" t="s">
        <v>5</v>
      </c>
      <c r="M49" s="433" t="s">
        <v>150</v>
      </c>
      <c r="N49" s="433" t="s">
        <v>57</v>
      </c>
      <c r="O49" s="433" t="s">
        <v>1398</v>
      </c>
      <c r="P49" s="433" t="s">
        <v>1181</v>
      </c>
      <c r="R49" s="433" t="s">
        <v>33</v>
      </c>
      <c r="S49" s="433" t="s">
        <v>1086</v>
      </c>
      <c r="T49" s="433" t="s">
        <v>35</v>
      </c>
      <c r="U49" s="433" t="s">
        <v>1446</v>
      </c>
      <c r="V49" s="433">
        <v>51101</v>
      </c>
      <c r="W49" s="433" t="s">
        <v>65</v>
      </c>
      <c r="X49" s="433" t="s">
        <v>13</v>
      </c>
      <c r="Y49" s="433" t="s">
        <v>1</v>
      </c>
      <c r="Z49" s="433" t="s">
        <v>921</v>
      </c>
      <c r="AA49" s="433" t="s">
        <v>1205</v>
      </c>
      <c r="AB49" s="433" t="s">
        <v>2027</v>
      </c>
      <c r="AC49" s="433" t="s">
        <v>2027</v>
      </c>
      <c r="AD49" s="433" t="s">
        <v>2028</v>
      </c>
      <c r="AE49" s="433" t="s">
        <v>473</v>
      </c>
      <c r="AF49" s="433" t="s">
        <v>2029</v>
      </c>
      <c r="AG49" s="433" t="s">
        <v>2030</v>
      </c>
      <c r="AH49" s="433">
        <v>26599045</v>
      </c>
      <c r="AI49" s="433">
        <v>26599045</v>
      </c>
      <c r="AJ49" s="433" t="s">
        <v>2032</v>
      </c>
      <c r="AK49" s="436" t="s">
        <v>2031</v>
      </c>
      <c r="AL49" s="433" t="s">
        <v>2033</v>
      </c>
      <c r="AM49" s="433" t="s">
        <v>2034</v>
      </c>
      <c r="AO49" s="433" t="s">
        <v>1392</v>
      </c>
      <c r="AP49" s="433" t="s">
        <v>2035</v>
      </c>
      <c r="AQ49" s="433" t="s">
        <v>1392</v>
      </c>
      <c r="AR49" s="433" t="s">
        <v>2036</v>
      </c>
      <c r="AS49" s="433" t="s">
        <v>2037</v>
      </c>
    </row>
    <row r="50" spans="1:45" x14ac:dyDescent="0.3">
      <c r="A50" s="433" t="str">
        <v>4201</v>
      </c>
      <c r="E50" s="434" t="s">
        <v>2991</v>
      </c>
      <c r="F50" s="435" t="s">
        <v>1881</v>
      </c>
      <c r="G50" s="433" t="s">
        <v>1882</v>
      </c>
      <c r="H50" s="433" t="s">
        <v>1883</v>
      </c>
      <c r="I50" s="433" t="s">
        <v>1884</v>
      </c>
      <c r="J50" s="433" t="s">
        <v>10</v>
      </c>
      <c r="K50" s="433" t="s">
        <v>158</v>
      </c>
      <c r="L50" s="433" t="s">
        <v>1</v>
      </c>
      <c r="M50" s="433" t="s">
        <v>150</v>
      </c>
      <c r="N50" s="433" t="s">
        <v>57</v>
      </c>
      <c r="O50" s="433" t="s">
        <v>1398</v>
      </c>
      <c r="P50" s="433" t="s">
        <v>1181</v>
      </c>
      <c r="R50" s="433" t="s">
        <v>33</v>
      </c>
      <c r="S50" s="433" t="s">
        <v>1086</v>
      </c>
      <c r="T50" s="433" t="s">
        <v>33</v>
      </c>
      <c r="U50" s="433" t="s">
        <v>1389</v>
      </c>
      <c r="V50" s="433">
        <v>50201</v>
      </c>
      <c r="W50" s="433" t="s">
        <v>65</v>
      </c>
      <c r="X50" s="433" t="s">
        <v>2</v>
      </c>
      <c r="Y50" s="433" t="s">
        <v>1</v>
      </c>
      <c r="Z50" s="433" t="s">
        <v>877</v>
      </c>
      <c r="AA50" s="433" t="s">
        <v>1205</v>
      </c>
      <c r="AB50" s="433" t="s">
        <v>158</v>
      </c>
      <c r="AC50" s="433" t="s">
        <v>158</v>
      </c>
      <c r="AD50" s="433" t="s">
        <v>1885</v>
      </c>
      <c r="AE50" s="433" t="s">
        <v>473</v>
      </c>
      <c r="AF50" s="433" t="s">
        <v>1886</v>
      </c>
      <c r="AG50" s="433" t="s">
        <v>1887</v>
      </c>
      <c r="AH50" s="433">
        <v>26855292</v>
      </c>
      <c r="AI50" s="433">
        <v>26855292</v>
      </c>
      <c r="AJ50" s="433" t="s">
        <v>1889</v>
      </c>
      <c r="AK50" s="436" t="s">
        <v>1888</v>
      </c>
      <c r="AL50" s="433" t="s">
        <v>1229</v>
      </c>
      <c r="AM50" s="433" t="s">
        <v>1890</v>
      </c>
      <c r="AO50" s="433" t="s">
        <v>1392</v>
      </c>
      <c r="AP50" s="433" t="s">
        <v>96</v>
      </c>
      <c r="AQ50" s="433" t="s">
        <v>1392</v>
      </c>
      <c r="AR50" s="433" t="s">
        <v>1891</v>
      </c>
      <c r="AS50" s="433" t="s">
        <v>1892</v>
      </c>
    </row>
    <row r="51" spans="1:45" x14ac:dyDescent="0.3">
      <c r="A51" s="433" t="str">
        <v>4202</v>
      </c>
      <c r="E51" s="434" t="s">
        <v>2992</v>
      </c>
      <c r="F51" s="435" t="s">
        <v>1893</v>
      </c>
      <c r="G51" s="433" t="s">
        <v>1894</v>
      </c>
      <c r="H51" s="433" t="s">
        <v>1895</v>
      </c>
      <c r="I51" s="433" t="s">
        <v>1896</v>
      </c>
      <c r="J51" s="433" t="s">
        <v>10</v>
      </c>
      <c r="K51" s="433" t="s">
        <v>158</v>
      </c>
      <c r="L51" s="433" t="s">
        <v>3</v>
      </c>
      <c r="M51" s="433" t="s">
        <v>150</v>
      </c>
      <c r="N51" s="433" t="s">
        <v>57</v>
      </c>
      <c r="O51" s="433" t="s">
        <v>1398</v>
      </c>
      <c r="P51" s="433" t="s">
        <v>1181</v>
      </c>
      <c r="R51" s="433" t="s">
        <v>33</v>
      </c>
      <c r="S51" s="433" t="s">
        <v>1086</v>
      </c>
      <c r="T51" s="433" t="s">
        <v>35</v>
      </c>
      <c r="U51" s="433" t="s">
        <v>1446</v>
      </c>
      <c r="V51" s="433">
        <v>50202</v>
      </c>
      <c r="W51" s="433" t="s">
        <v>65</v>
      </c>
      <c r="X51" s="433" t="s">
        <v>2</v>
      </c>
      <c r="Y51" s="433" t="s">
        <v>2</v>
      </c>
      <c r="Z51" s="433" t="s">
        <v>878</v>
      </c>
      <c r="AA51" s="433" t="s">
        <v>1205</v>
      </c>
      <c r="AB51" s="433" t="s">
        <v>158</v>
      </c>
      <c r="AC51" s="433" t="s">
        <v>1897</v>
      </c>
      <c r="AD51" s="433" t="s">
        <v>1898</v>
      </c>
      <c r="AE51" s="433" t="s">
        <v>473</v>
      </c>
      <c r="AF51" s="433" t="s">
        <v>113</v>
      </c>
      <c r="AG51" s="433" t="s">
        <v>1899</v>
      </c>
      <c r="AH51" s="433">
        <v>26591313</v>
      </c>
      <c r="AI51" s="433">
        <v>26593333</v>
      </c>
      <c r="AJ51" s="433" t="s">
        <v>1901</v>
      </c>
      <c r="AK51" s="436" t="s">
        <v>1900</v>
      </c>
      <c r="AL51" s="433" t="s">
        <v>1902</v>
      </c>
      <c r="AM51" s="433" t="s">
        <v>1903</v>
      </c>
      <c r="AO51" s="433" t="s">
        <v>1392</v>
      </c>
      <c r="AP51" s="433" t="s">
        <v>1904</v>
      </c>
      <c r="AQ51" s="433" t="s">
        <v>1390</v>
      </c>
    </row>
    <row r="52" spans="1:45" x14ac:dyDescent="0.3">
      <c r="A52" s="433" t="str">
        <v>4203</v>
      </c>
      <c r="E52" s="434" t="s">
        <v>2993</v>
      </c>
      <c r="F52" s="435" t="s">
        <v>1905</v>
      </c>
      <c r="G52" s="433" t="s">
        <v>1906</v>
      </c>
      <c r="H52" s="433" t="s">
        <v>1907</v>
      </c>
      <c r="I52" s="433" t="s">
        <v>1908</v>
      </c>
      <c r="J52" s="433" t="s">
        <v>10</v>
      </c>
      <c r="K52" s="433" t="s">
        <v>158</v>
      </c>
      <c r="L52" s="433" t="s">
        <v>4</v>
      </c>
      <c r="M52" s="433" t="s">
        <v>150</v>
      </c>
      <c r="N52" s="433" t="s">
        <v>57</v>
      </c>
      <c r="O52" s="433" t="s">
        <v>1398</v>
      </c>
      <c r="P52" s="433" t="s">
        <v>1181</v>
      </c>
      <c r="R52" s="433" t="s">
        <v>33</v>
      </c>
      <c r="S52" s="433" t="s">
        <v>1086</v>
      </c>
      <c r="T52" s="433" t="s">
        <v>35</v>
      </c>
      <c r="U52" s="433" t="s">
        <v>1446</v>
      </c>
      <c r="V52" s="433">
        <v>50203</v>
      </c>
      <c r="W52" s="433" t="s">
        <v>65</v>
      </c>
      <c r="X52" s="433" t="s">
        <v>2</v>
      </c>
      <c r="Y52" s="433" t="s">
        <v>3</v>
      </c>
      <c r="Z52" s="433" t="s">
        <v>879</v>
      </c>
      <c r="AA52" s="433" t="s">
        <v>1205</v>
      </c>
      <c r="AB52" s="433" t="s">
        <v>158</v>
      </c>
      <c r="AC52" s="433" t="s">
        <v>70</v>
      </c>
      <c r="AD52" s="433" t="s">
        <v>81</v>
      </c>
      <c r="AE52" s="433" t="s">
        <v>473</v>
      </c>
      <c r="AF52" s="433" t="s">
        <v>1909</v>
      </c>
      <c r="AG52" s="433" t="s">
        <v>1910</v>
      </c>
      <c r="AH52" s="433">
        <v>45001829</v>
      </c>
      <c r="AI52" s="433">
        <v>88945445</v>
      </c>
      <c r="AJ52" s="433" t="s">
        <v>1911</v>
      </c>
      <c r="AK52" s="436" t="s">
        <v>1912</v>
      </c>
      <c r="AL52" s="433" t="s">
        <v>1913</v>
      </c>
      <c r="AM52" s="433" t="s">
        <v>1903</v>
      </c>
      <c r="AO52" s="433" t="s">
        <v>1392</v>
      </c>
      <c r="AP52" s="433" t="s">
        <v>1914</v>
      </c>
      <c r="AQ52" s="433" t="s">
        <v>1392</v>
      </c>
      <c r="AR52" s="433" t="s">
        <v>1915</v>
      </c>
      <c r="AS52" s="433" t="s">
        <v>1916</v>
      </c>
    </row>
    <row r="53" spans="1:45" x14ac:dyDescent="0.3">
      <c r="A53" s="433" t="str">
        <v>4204</v>
      </c>
      <c r="E53" s="434" t="s">
        <v>2999</v>
      </c>
      <c r="F53" s="435" t="s">
        <v>1980</v>
      </c>
      <c r="G53" s="433" t="s">
        <v>1981</v>
      </c>
      <c r="H53" s="433" t="s">
        <v>1982</v>
      </c>
      <c r="I53" s="433" t="s">
        <v>1983</v>
      </c>
      <c r="J53" s="433" t="s">
        <v>11</v>
      </c>
      <c r="K53" s="433" t="s">
        <v>64</v>
      </c>
      <c r="L53" s="433" t="s">
        <v>5</v>
      </c>
      <c r="M53" s="433" t="s">
        <v>45</v>
      </c>
      <c r="N53" s="433" t="s">
        <v>57</v>
      </c>
      <c r="O53" s="433" t="s">
        <v>1398</v>
      </c>
      <c r="P53" s="433" t="s">
        <v>1181</v>
      </c>
      <c r="R53" s="433" t="s">
        <v>33</v>
      </c>
      <c r="S53" s="433" t="s">
        <v>1086</v>
      </c>
      <c r="T53" s="433" t="s">
        <v>33</v>
      </c>
      <c r="U53" s="433" t="s">
        <v>1389</v>
      </c>
      <c r="V53" s="433">
        <v>50501</v>
      </c>
      <c r="W53" s="433" t="s">
        <v>65</v>
      </c>
      <c r="X53" s="433" t="s">
        <v>5</v>
      </c>
      <c r="Y53" s="433" t="s">
        <v>1</v>
      </c>
      <c r="Z53" s="433" t="s">
        <v>894</v>
      </c>
      <c r="AA53" s="433" t="s">
        <v>1205</v>
      </c>
      <c r="AB53" s="433" t="s">
        <v>1251</v>
      </c>
      <c r="AC53" s="433" t="s">
        <v>1984</v>
      </c>
      <c r="AD53" s="433" t="s">
        <v>1985</v>
      </c>
      <c r="AE53" s="433" t="s">
        <v>473</v>
      </c>
      <c r="AF53" s="433" t="s">
        <v>1986</v>
      </c>
      <c r="AG53" s="433" t="s">
        <v>1987</v>
      </c>
      <c r="AH53" s="433">
        <v>26886103</v>
      </c>
      <c r="AI53" s="433">
        <v>26886103</v>
      </c>
      <c r="AJ53" s="433" t="s">
        <v>1988</v>
      </c>
      <c r="AK53" s="436" t="s">
        <v>1989</v>
      </c>
      <c r="AL53" s="433" t="s">
        <v>1990</v>
      </c>
      <c r="AM53" s="433" t="s">
        <v>1991</v>
      </c>
      <c r="AO53" s="433" t="s">
        <v>1392</v>
      </c>
      <c r="AP53" s="433" t="s">
        <v>1992</v>
      </c>
      <c r="AQ53" s="433" t="s">
        <v>1392</v>
      </c>
      <c r="AR53" s="433" t="s">
        <v>1993</v>
      </c>
      <c r="AS53" s="433" t="s">
        <v>1994</v>
      </c>
    </row>
    <row r="54" spans="1:45" x14ac:dyDescent="0.3">
      <c r="A54" s="433" t="str">
        <v>4205</v>
      </c>
      <c r="E54" s="434" t="s">
        <v>2995</v>
      </c>
      <c r="F54" s="435" t="s">
        <v>1931</v>
      </c>
      <c r="G54" s="438" t="s">
        <v>1879</v>
      </c>
      <c r="H54" s="433" t="s">
        <v>1932</v>
      </c>
      <c r="I54" s="433" t="s">
        <v>1933</v>
      </c>
      <c r="J54" s="433" t="s">
        <v>11</v>
      </c>
      <c r="K54" s="433" t="s">
        <v>64</v>
      </c>
      <c r="L54" s="433" t="s">
        <v>2</v>
      </c>
      <c r="M54" s="433" t="s">
        <v>45</v>
      </c>
      <c r="N54" s="433" t="s">
        <v>57</v>
      </c>
      <c r="O54" s="433" t="s">
        <v>1398</v>
      </c>
      <c r="P54" s="433" t="s">
        <v>1181</v>
      </c>
      <c r="R54" s="433" t="s">
        <v>33</v>
      </c>
      <c r="S54" s="433" t="s">
        <v>1086</v>
      </c>
      <c r="T54" s="433" t="s">
        <v>35</v>
      </c>
      <c r="U54" s="433" t="s">
        <v>1446</v>
      </c>
      <c r="V54" s="433">
        <v>50303</v>
      </c>
      <c r="W54" s="433" t="s">
        <v>65</v>
      </c>
      <c r="X54" s="433" t="s">
        <v>3</v>
      </c>
      <c r="Y54" s="433" t="s">
        <v>3</v>
      </c>
      <c r="Z54" s="433" t="s">
        <v>885</v>
      </c>
      <c r="AA54" s="433" t="s">
        <v>1205</v>
      </c>
      <c r="AB54" s="433" t="s">
        <v>64</v>
      </c>
      <c r="AC54" s="433" t="s">
        <v>1934</v>
      </c>
      <c r="AD54" s="433" t="s">
        <v>1935</v>
      </c>
      <c r="AE54" s="433" t="s">
        <v>473</v>
      </c>
      <c r="AF54" s="433" t="s">
        <v>1936</v>
      </c>
      <c r="AG54" s="433" t="s">
        <v>1937</v>
      </c>
      <c r="AH54" s="433">
        <v>26580054</v>
      </c>
      <c r="AI54" s="433">
        <v>26580054</v>
      </c>
      <c r="AJ54" s="433" t="s">
        <v>1939</v>
      </c>
      <c r="AK54" s="436" t="s">
        <v>1938</v>
      </c>
      <c r="AL54" s="433" t="s">
        <v>1940</v>
      </c>
      <c r="AM54" s="433" t="s">
        <v>1941</v>
      </c>
      <c r="AO54" s="433" t="s">
        <v>1392</v>
      </c>
      <c r="AP54" s="433" t="s">
        <v>133</v>
      </c>
      <c r="AQ54" s="433" t="s">
        <v>1392</v>
      </c>
      <c r="AR54" s="433" t="s">
        <v>1942</v>
      </c>
      <c r="AS54" s="433" t="s">
        <v>1943</v>
      </c>
    </row>
    <row r="55" spans="1:45" x14ac:dyDescent="0.3">
      <c r="A55" s="433" t="str">
        <v>4206</v>
      </c>
      <c r="E55" s="434" t="s">
        <v>2994</v>
      </c>
      <c r="F55" s="435" t="s">
        <v>1917</v>
      </c>
      <c r="G55" s="433" t="s">
        <v>1918</v>
      </c>
      <c r="H55" s="433" t="s">
        <v>1919</v>
      </c>
      <c r="I55" s="433" t="s">
        <v>1920</v>
      </c>
      <c r="J55" s="433" t="s">
        <v>11</v>
      </c>
      <c r="K55" s="433" t="s">
        <v>64</v>
      </c>
      <c r="L55" s="433" t="s">
        <v>7</v>
      </c>
      <c r="M55" s="433" t="s">
        <v>45</v>
      </c>
      <c r="N55" s="433" t="s">
        <v>57</v>
      </c>
      <c r="O55" s="433" t="s">
        <v>1398</v>
      </c>
      <c r="P55" s="433" t="s">
        <v>1181</v>
      </c>
      <c r="R55" s="433" t="s">
        <v>33</v>
      </c>
      <c r="S55" s="433" t="s">
        <v>1086</v>
      </c>
      <c r="T55" s="433" t="s">
        <v>33</v>
      </c>
      <c r="U55" s="433" t="s">
        <v>1389</v>
      </c>
      <c r="V55" s="433">
        <v>50301</v>
      </c>
      <c r="W55" s="433" t="s">
        <v>65</v>
      </c>
      <c r="X55" s="433" t="s">
        <v>3</v>
      </c>
      <c r="Y55" s="433" t="s">
        <v>1</v>
      </c>
      <c r="Z55" s="433" t="s">
        <v>883</v>
      </c>
      <c r="AA55" s="433" t="s">
        <v>1205</v>
      </c>
      <c r="AB55" s="433" t="s">
        <v>64</v>
      </c>
      <c r="AC55" s="433" t="s">
        <v>64</v>
      </c>
      <c r="AD55" s="433" t="s">
        <v>1921</v>
      </c>
      <c r="AE55" s="433" t="s">
        <v>473</v>
      </c>
      <c r="AF55" s="433" t="s">
        <v>1922</v>
      </c>
      <c r="AG55" s="433" t="s">
        <v>1923</v>
      </c>
      <c r="AH55" s="433">
        <v>26800315</v>
      </c>
      <c r="AI55" s="433">
        <v>26800315</v>
      </c>
      <c r="AJ55" s="433" t="s">
        <v>1925</v>
      </c>
      <c r="AK55" s="436" t="s">
        <v>1924</v>
      </c>
      <c r="AL55" s="433" t="s">
        <v>1926</v>
      </c>
      <c r="AM55" s="433" t="s">
        <v>1927</v>
      </c>
      <c r="AO55" s="433" t="s">
        <v>1392</v>
      </c>
      <c r="AP55" s="433" t="s">
        <v>1928</v>
      </c>
      <c r="AQ55" s="433" t="s">
        <v>1392</v>
      </c>
      <c r="AR55" s="433" t="s">
        <v>1929</v>
      </c>
      <c r="AS55" s="433" t="s">
        <v>1930</v>
      </c>
    </row>
    <row r="56" spans="1:45" x14ac:dyDescent="0.3">
      <c r="A56" s="433" t="str">
        <v>4207</v>
      </c>
      <c r="E56" s="434" t="s">
        <v>2997</v>
      </c>
      <c r="F56" s="435" t="s">
        <v>1955</v>
      </c>
      <c r="G56" s="433" t="s">
        <v>1956</v>
      </c>
      <c r="H56" s="433" t="s">
        <v>1957</v>
      </c>
      <c r="I56" s="433" t="s">
        <v>1958</v>
      </c>
      <c r="J56" s="433" t="s">
        <v>11</v>
      </c>
      <c r="K56" s="433" t="s">
        <v>64</v>
      </c>
      <c r="L56" s="433" t="s">
        <v>7</v>
      </c>
      <c r="M56" s="433" t="s">
        <v>45</v>
      </c>
      <c r="N56" s="433" t="s">
        <v>57</v>
      </c>
      <c r="O56" s="433" t="s">
        <v>1398</v>
      </c>
      <c r="P56" s="433" t="s">
        <v>1181</v>
      </c>
      <c r="R56" s="433" t="s">
        <v>33</v>
      </c>
      <c r="S56" s="433" t="s">
        <v>1086</v>
      </c>
      <c r="T56" s="433" t="s">
        <v>35</v>
      </c>
      <c r="U56" s="433" t="s">
        <v>1446</v>
      </c>
      <c r="V56" s="433">
        <v>50307</v>
      </c>
      <c r="W56" s="433" t="s">
        <v>65</v>
      </c>
      <c r="X56" s="433" t="s">
        <v>3</v>
      </c>
      <c r="Y56" s="433" t="s">
        <v>7</v>
      </c>
      <c r="Z56" s="433" t="s">
        <v>888</v>
      </c>
      <c r="AA56" s="433" t="s">
        <v>1205</v>
      </c>
      <c r="AB56" s="433" t="s">
        <v>64</v>
      </c>
      <c r="AC56" s="433" t="s">
        <v>1959</v>
      </c>
      <c r="AD56" s="433" t="s">
        <v>155</v>
      </c>
      <c r="AE56" s="433" t="s">
        <v>473</v>
      </c>
      <c r="AF56" s="433" t="s">
        <v>1960</v>
      </c>
      <c r="AG56" s="433" t="s">
        <v>1961</v>
      </c>
      <c r="AH56" s="433">
        <v>26811882</v>
      </c>
      <c r="AI56" s="433">
        <v>26811881</v>
      </c>
      <c r="AJ56" s="433" t="s">
        <v>1191</v>
      </c>
      <c r="AK56" s="436" t="s">
        <v>1962</v>
      </c>
      <c r="AL56" s="433" t="s">
        <v>1963</v>
      </c>
      <c r="AM56" s="433" t="s">
        <v>1964</v>
      </c>
      <c r="AO56" s="433" t="s">
        <v>1392</v>
      </c>
      <c r="AP56" s="433" t="s">
        <v>1965</v>
      </c>
      <c r="AQ56" s="433" t="s">
        <v>1392</v>
      </c>
      <c r="AR56" s="433" t="s">
        <v>1966</v>
      </c>
      <c r="AS56" s="433" t="s">
        <v>1967</v>
      </c>
    </row>
    <row r="57" spans="1:45" x14ac:dyDescent="0.3">
      <c r="A57" s="433" t="str">
        <v>4208</v>
      </c>
      <c r="E57" s="434" t="s">
        <v>2996</v>
      </c>
      <c r="F57" s="435" t="s">
        <v>1944</v>
      </c>
      <c r="G57" s="433" t="s">
        <v>1945</v>
      </c>
      <c r="H57" s="433" t="s">
        <v>1946</v>
      </c>
      <c r="I57" s="433" t="s">
        <v>1947</v>
      </c>
      <c r="J57" s="433" t="s">
        <v>11</v>
      </c>
      <c r="K57" s="433" t="s">
        <v>64</v>
      </c>
      <c r="L57" s="433" t="s">
        <v>3</v>
      </c>
      <c r="M57" s="433" t="s">
        <v>45</v>
      </c>
      <c r="N57" s="433" t="s">
        <v>57</v>
      </c>
      <c r="O57" s="433" t="s">
        <v>1398</v>
      </c>
      <c r="P57" s="433" t="s">
        <v>1181</v>
      </c>
      <c r="R57" s="433" t="s">
        <v>33</v>
      </c>
      <c r="S57" s="433" t="s">
        <v>1086</v>
      </c>
      <c r="T57" s="433" t="s">
        <v>33</v>
      </c>
      <c r="U57" s="433" t="s">
        <v>1389</v>
      </c>
      <c r="V57" s="433">
        <v>50305</v>
      </c>
      <c r="W57" s="433" t="s">
        <v>65</v>
      </c>
      <c r="X57" s="433" t="s">
        <v>3</v>
      </c>
      <c r="Y57" s="433" t="s">
        <v>5</v>
      </c>
      <c r="Z57" s="433" t="s">
        <v>887</v>
      </c>
      <c r="AA57" s="433" t="s">
        <v>1205</v>
      </c>
      <c r="AB57" s="433" t="s">
        <v>64</v>
      </c>
      <c r="AC57" s="433" t="s">
        <v>160</v>
      </c>
      <c r="AD57" s="433" t="s">
        <v>160</v>
      </c>
      <c r="AE57" s="433" t="s">
        <v>473</v>
      </c>
      <c r="AF57" s="433" t="s">
        <v>1948</v>
      </c>
      <c r="AG57" s="433" t="s">
        <v>1949</v>
      </c>
      <c r="AH57" s="433">
        <v>26750194</v>
      </c>
      <c r="AI57" s="433">
        <v>26750194</v>
      </c>
      <c r="AJ57" s="433" t="s">
        <v>1951</v>
      </c>
      <c r="AK57" s="436" t="s">
        <v>1950</v>
      </c>
      <c r="AL57" s="433" t="s">
        <v>1250</v>
      </c>
      <c r="AM57" s="433" t="s">
        <v>1260</v>
      </c>
      <c r="AO57" s="433" t="s">
        <v>1392</v>
      </c>
      <c r="AP57" s="433" t="s">
        <v>1952</v>
      </c>
      <c r="AQ57" s="433" t="s">
        <v>1392</v>
      </c>
      <c r="AR57" s="433" t="s">
        <v>1953</v>
      </c>
      <c r="AS57" s="433" t="s">
        <v>1954</v>
      </c>
    </row>
    <row r="58" spans="1:45" x14ac:dyDescent="0.3">
      <c r="A58" s="433" t="str">
        <v>4209</v>
      </c>
      <c r="E58" s="434" t="s">
        <v>3000</v>
      </c>
      <c r="F58" s="435" t="s">
        <v>1995</v>
      </c>
      <c r="G58" s="433" t="s">
        <v>1996</v>
      </c>
      <c r="H58" s="433" t="s">
        <v>1997</v>
      </c>
      <c r="I58" s="433" t="s">
        <v>1998</v>
      </c>
      <c r="J58" s="433" t="s">
        <v>11</v>
      </c>
      <c r="K58" s="433" t="s">
        <v>64</v>
      </c>
      <c r="L58" s="433" t="s">
        <v>6</v>
      </c>
      <c r="M58" s="433" t="s">
        <v>45</v>
      </c>
      <c r="N58" s="433" t="s">
        <v>57</v>
      </c>
      <c r="O58" s="433" t="s">
        <v>1398</v>
      </c>
      <c r="P58" s="433" t="s">
        <v>1181</v>
      </c>
      <c r="R58" s="433" t="s">
        <v>33</v>
      </c>
      <c r="S58" s="433" t="s">
        <v>1086</v>
      </c>
      <c r="T58" s="433" t="s">
        <v>33</v>
      </c>
      <c r="U58" s="433" t="s">
        <v>1389</v>
      </c>
      <c r="V58" s="433">
        <v>50503</v>
      </c>
      <c r="W58" s="433" t="s">
        <v>65</v>
      </c>
      <c r="X58" s="433" t="s">
        <v>5</v>
      </c>
      <c r="Y58" s="433" t="s">
        <v>3</v>
      </c>
      <c r="Z58" s="433" t="s">
        <v>896</v>
      </c>
      <c r="AA58" s="433" t="s">
        <v>1205</v>
      </c>
      <c r="AB58" s="433" t="s">
        <v>1251</v>
      </c>
      <c r="AC58" s="433" t="s">
        <v>1252</v>
      </c>
      <c r="AD58" s="433" t="s">
        <v>1252</v>
      </c>
      <c r="AE58" s="433" t="s">
        <v>473</v>
      </c>
      <c r="AF58" s="433" t="s">
        <v>1999</v>
      </c>
      <c r="AG58" s="433" t="s">
        <v>2000</v>
      </c>
      <c r="AH58" s="433">
        <v>26974095</v>
      </c>
      <c r="AI58" s="433">
        <v>26974094</v>
      </c>
      <c r="AJ58" s="433" t="s">
        <v>2001</v>
      </c>
      <c r="AK58" s="436" t="s">
        <v>2002</v>
      </c>
      <c r="AL58" s="433" t="s">
        <v>1253</v>
      </c>
      <c r="AM58" s="433" t="s">
        <v>2003</v>
      </c>
      <c r="AO58" s="433" t="s">
        <v>1392</v>
      </c>
      <c r="AP58" s="433" t="s">
        <v>2004</v>
      </c>
      <c r="AQ58" s="433" t="s">
        <v>1392</v>
      </c>
      <c r="AR58" s="433" t="s">
        <v>2005</v>
      </c>
      <c r="AS58" s="433" t="s">
        <v>2006</v>
      </c>
    </row>
    <row r="59" spans="1:45" x14ac:dyDescent="0.3">
      <c r="A59" s="433" t="str">
        <v>4210</v>
      </c>
      <c r="E59" s="434" t="s">
        <v>3029</v>
      </c>
      <c r="F59" s="435" t="s">
        <v>2351</v>
      </c>
      <c r="G59" s="433" t="s">
        <v>2352</v>
      </c>
      <c r="H59" s="433" t="s">
        <v>2353</v>
      </c>
      <c r="I59" s="433" t="s">
        <v>2354</v>
      </c>
      <c r="J59" s="433" t="s">
        <v>13</v>
      </c>
      <c r="K59" s="433" t="s">
        <v>122</v>
      </c>
      <c r="L59" s="433" t="s">
        <v>2</v>
      </c>
      <c r="M59" s="433" t="s">
        <v>108</v>
      </c>
      <c r="N59" s="433" t="s">
        <v>57</v>
      </c>
      <c r="O59" s="433" t="s">
        <v>1398</v>
      </c>
      <c r="P59" s="433" t="s">
        <v>1181</v>
      </c>
      <c r="R59" s="433" t="s">
        <v>33</v>
      </c>
      <c r="S59" s="433" t="s">
        <v>1086</v>
      </c>
      <c r="T59" s="433" t="s">
        <v>35</v>
      </c>
      <c r="U59" s="433" t="s">
        <v>1446</v>
      </c>
      <c r="V59" s="433">
        <v>50701</v>
      </c>
      <c r="W59" s="433" t="s">
        <v>65</v>
      </c>
      <c r="X59" s="433" t="s">
        <v>7</v>
      </c>
      <c r="Y59" s="433" t="s">
        <v>1</v>
      </c>
      <c r="Z59" s="433" t="s">
        <v>1167</v>
      </c>
      <c r="AA59" s="433" t="s">
        <v>1205</v>
      </c>
      <c r="AB59" s="433" t="s">
        <v>1285</v>
      </c>
      <c r="AC59" s="433" t="s">
        <v>2355</v>
      </c>
      <c r="AD59" s="433" t="s">
        <v>2355</v>
      </c>
      <c r="AE59" s="433" t="s">
        <v>473</v>
      </c>
      <c r="AF59" s="433" t="s">
        <v>2356</v>
      </c>
      <c r="AG59" s="433" t="s">
        <v>2357</v>
      </c>
      <c r="AH59" s="433">
        <v>26620246</v>
      </c>
      <c r="AI59" s="433">
        <v>26621798</v>
      </c>
      <c r="AJ59" s="433" t="s">
        <v>2359</v>
      </c>
      <c r="AK59" s="436" t="s">
        <v>2358</v>
      </c>
      <c r="AL59" s="433" t="s">
        <v>2360</v>
      </c>
      <c r="AM59" s="433" t="s">
        <v>2361</v>
      </c>
      <c r="AO59" s="433" t="s">
        <v>1392</v>
      </c>
      <c r="AP59" s="433" t="s">
        <v>2362</v>
      </c>
      <c r="AQ59" s="433" t="s">
        <v>1392</v>
      </c>
      <c r="AR59" s="433" t="s">
        <v>2363</v>
      </c>
      <c r="AS59" s="433" t="s">
        <v>2364</v>
      </c>
    </row>
    <row r="60" spans="1:45" x14ac:dyDescent="0.3">
      <c r="A60" s="433" t="str">
        <v>4211</v>
      </c>
      <c r="E60" s="434" t="s">
        <v>3004</v>
      </c>
      <c r="F60" s="435" t="s">
        <v>2050</v>
      </c>
      <c r="G60" s="433" t="s">
        <v>2051</v>
      </c>
      <c r="H60" s="433" t="s">
        <v>2052</v>
      </c>
      <c r="I60" s="433" t="s">
        <v>2053</v>
      </c>
      <c r="J60" s="433" t="s">
        <v>1182</v>
      </c>
      <c r="K60" s="433" t="s">
        <v>161</v>
      </c>
      <c r="L60" s="433" t="s">
        <v>4</v>
      </c>
      <c r="M60" s="433" t="s">
        <v>1177</v>
      </c>
      <c r="N60" s="433" t="s">
        <v>57</v>
      </c>
      <c r="O60" s="433" t="s">
        <v>1398</v>
      </c>
      <c r="P60" s="433" t="s">
        <v>1181</v>
      </c>
      <c r="R60" s="433" t="s">
        <v>33</v>
      </c>
      <c r="S60" s="433" t="s">
        <v>1086</v>
      </c>
      <c r="T60" s="433" t="s">
        <v>35</v>
      </c>
      <c r="U60" s="433" t="s">
        <v>1446</v>
      </c>
      <c r="V60" s="433">
        <v>60104</v>
      </c>
      <c r="W60" s="433" t="s">
        <v>48</v>
      </c>
      <c r="X60" s="433" t="s">
        <v>1</v>
      </c>
      <c r="Y60" s="433" t="s">
        <v>4</v>
      </c>
      <c r="Z60" s="433" t="s">
        <v>928</v>
      </c>
      <c r="AA60" s="433" t="s">
        <v>49</v>
      </c>
      <c r="AB60" s="433" t="s">
        <v>49</v>
      </c>
      <c r="AC60" s="433" t="s">
        <v>159</v>
      </c>
      <c r="AD60" s="433" t="s">
        <v>2054</v>
      </c>
      <c r="AE60" s="433" t="s">
        <v>1624</v>
      </c>
      <c r="AF60" s="433" t="s">
        <v>2055</v>
      </c>
      <c r="AG60" s="433" t="s">
        <v>2056</v>
      </c>
      <c r="AH60" s="433">
        <v>26500140</v>
      </c>
      <c r="AI60" s="433">
        <v>26500140</v>
      </c>
      <c r="AJ60" s="433" t="s">
        <v>2057</v>
      </c>
      <c r="AK60" s="436" t="s">
        <v>2058</v>
      </c>
      <c r="AL60" s="433" t="s">
        <v>2059</v>
      </c>
      <c r="AM60" s="433" t="s">
        <v>2060</v>
      </c>
      <c r="AO60" s="433" t="s">
        <v>1392</v>
      </c>
      <c r="AP60" s="433" t="s">
        <v>121</v>
      </c>
      <c r="AQ60" s="433" t="s">
        <v>1392</v>
      </c>
      <c r="AR60" s="433" t="s">
        <v>2061</v>
      </c>
      <c r="AS60" s="433" t="s">
        <v>2062</v>
      </c>
    </row>
    <row r="61" spans="1:45" x14ac:dyDescent="0.3">
      <c r="A61" s="433" t="str">
        <v>4212</v>
      </c>
      <c r="E61" s="434" t="s">
        <v>3003</v>
      </c>
      <c r="F61" s="435" t="s">
        <v>2038</v>
      </c>
      <c r="G61" s="433" t="s">
        <v>2039</v>
      </c>
      <c r="H61" s="433" t="s">
        <v>2040</v>
      </c>
      <c r="I61" s="433" t="s">
        <v>2041</v>
      </c>
      <c r="J61" s="433" t="s">
        <v>14</v>
      </c>
      <c r="K61" s="433" t="s">
        <v>49</v>
      </c>
      <c r="L61" s="433" t="s">
        <v>1</v>
      </c>
      <c r="M61" s="433" t="s">
        <v>148</v>
      </c>
      <c r="N61" s="433" t="s">
        <v>57</v>
      </c>
      <c r="O61" s="433" t="s">
        <v>1398</v>
      </c>
      <c r="P61" s="433" t="s">
        <v>1181</v>
      </c>
      <c r="R61" s="433" t="s">
        <v>33</v>
      </c>
      <c r="S61" s="433" t="s">
        <v>1086</v>
      </c>
      <c r="T61" s="433" t="s">
        <v>33</v>
      </c>
      <c r="U61" s="433" t="s">
        <v>1389</v>
      </c>
      <c r="V61" s="433">
        <v>60108</v>
      </c>
      <c r="W61" s="433" t="s">
        <v>48</v>
      </c>
      <c r="X61" s="433" t="s">
        <v>1</v>
      </c>
      <c r="Y61" s="433" t="s">
        <v>9</v>
      </c>
      <c r="Z61" s="433" t="s">
        <v>932</v>
      </c>
      <c r="AA61" s="433" t="s">
        <v>49</v>
      </c>
      <c r="AB61" s="433" t="s">
        <v>49</v>
      </c>
      <c r="AC61" s="433" t="s">
        <v>1256</v>
      </c>
      <c r="AD61" s="433" t="s">
        <v>2042</v>
      </c>
      <c r="AE61" s="433" t="s">
        <v>1624</v>
      </c>
      <c r="AF61" s="433" t="s">
        <v>2043</v>
      </c>
      <c r="AG61" s="433" t="s">
        <v>2044</v>
      </c>
      <c r="AH61" s="433">
        <v>26630274</v>
      </c>
      <c r="AI61" s="433">
        <v>26630274</v>
      </c>
      <c r="AJ61" s="433" t="s">
        <v>2046</v>
      </c>
      <c r="AK61" s="436" t="s">
        <v>2045</v>
      </c>
      <c r="AL61" s="433" t="s">
        <v>1246</v>
      </c>
      <c r="AM61" s="433" t="s">
        <v>2047</v>
      </c>
      <c r="AO61" s="433" t="s">
        <v>1392</v>
      </c>
      <c r="AP61" s="433" t="s">
        <v>83</v>
      </c>
      <c r="AQ61" s="433" t="s">
        <v>1392</v>
      </c>
      <c r="AR61" s="433" t="s">
        <v>2048</v>
      </c>
      <c r="AS61" s="433" t="s">
        <v>2049</v>
      </c>
    </row>
    <row r="62" spans="1:45" x14ac:dyDescent="0.3">
      <c r="A62" s="433" t="str">
        <v>4213</v>
      </c>
      <c r="E62" s="434" t="s">
        <v>3005</v>
      </c>
      <c r="F62" s="435" t="s">
        <v>2063</v>
      </c>
      <c r="G62" s="433" t="s">
        <v>2064</v>
      </c>
      <c r="H62" s="433" t="s">
        <v>2065</v>
      </c>
      <c r="I62" s="433" t="s">
        <v>2066</v>
      </c>
      <c r="J62" s="433" t="s">
        <v>1182</v>
      </c>
      <c r="K62" s="433" t="s">
        <v>161</v>
      </c>
      <c r="L62" s="433" t="s">
        <v>1</v>
      </c>
      <c r="M62" s="433" t="s">
        <v>1177</v>
      </c>
      <c r="N62" s="433" t="s">
        <v>57</v>
      </c>
      <c r="O62" s="433" t="s">
        <v>1398</v>
      </c>
      <c r="P62" s="433" t="s">
        <v>1181</v>
      </c>
      <c r="R62" s="433" t="s">
        <v>33</v>
      </c>
      <c r="S62" s="433" t="s">
        <v>1086</v>
      </c>
      <c r="T62" s="433" t="s">
        <v>35</v>
      </c>
      <c r="U62" s="433" t="s">
        <v>1446</v>
      </c>
      <c r="V62" s="433">
        <v>60105</v>
      </c>
      <c r="W62" s="433" t="s">
        <v>48</v>
      </c>
      <c r="X62" s="433" t="s">
        <v>1</v>
      </c>
      <c r="Y62" s="433" t="s">
        <v>5</v>
      </c>
      <c r="Z62" s="433" t="s">
        <v>929</v>
      </c>
      <c r="AA62" s="433" t="s">
        <v>49</v>
      </c>
      <c r="AB62" s="433" t="s">
        <v>49</v>
      </c>
      <c r="AC62" s="433" t="s">
        <v>1343</v>
      </c>
      <c r="AD62" s="433" t="s">
        <v>1343</v>
      </c>
      <c r="AE62" s="433" t="s">
        <v>1624</v>
      </c>
      <c r="AF62" s="433" t="s">
        <v>2067</v>
      </c>
      <c r="AG62" s="433" t="s">
        <v>2068</v>
      </c>
      <c r="AH62" s="433">
        <v>26411446</v>
      </c>
      <c r="AI62" s="433">
        <v>24410125</v>
      </c>
      <c r="AJ62" s="433" t="s">
        <v>2069</v>
      </c>
      <c r="AK62" s="436" t="s">
        <v>2070</v>
      </c>
      <c r="AL62" s="433" t="s">
        <v>1344</v>
      </c>
      <c r="AM62" s="433" t="s">
        <v>2071</v>
      </c>
      <c r="AO62" s="433" t="s">
        <v>1392</v>
      </c>
      <c r="AP62" s="433" t="s">
        <v>2072</v>
      </c>
      <c r="AQ62" s="433" t="s">
        <v>1392</v>
      </c>
      <c r="AR62" s="433" t="s">
        <v>2073</v>
      </c>
      <c r="AS62" s="433" t="s">
        <v>2074</v>
      </c>
    </row>
    <row r="63" spans="1:45" x14ac:dyDescent="0.3">
      <c r="A63" s="433" t="str">
        <v>4214</v>
      </c>
      <c r="E63" s="434" t="s">
        <v>3007</v>
      </c>
      <c r="F63" s="435" t="s">
        <v>2085</v>
      </c>
      <c r="G63" s="433" t="s">
        <v>2086</v>
      </c>
      <c r="H63" s="433" t="s">
        <v>2087</v>
      </c>
      <c r="I63" s="433" t="s">
        <v>2088</v>
      </c>
      <c r="J63" s="433" t="s">
        <v>1182</v>
      </c>
      <c r="K63" s="433" t="s">
        <v>161</v>
      </c>
      <c r="L63" s="433" t="s">
        <v>2</v>
      </c>
      <c r="M63" s="433" t="s">
        <v>1177</v>
      </c>
      <c r="N63" s="433" t="s">
        <v>57</v>
      </c>
      <c r="O63" s="433" t="s">
        <v>1398</v>
      </c>
      <c r="P63" s="433" t="s">
        <v>1181</v>
      </c>
      <c r="R63" s="433" t="s">
        <v>33</v>
      </c>
      <c r="S63" s="433" t="s">
        <v>1086</v>
      </c>
      <c r="T63" s="433" t="s">
        <v>35</v>
      </c>
      <c r="U63" s="433" t="s">
        <v>1446</v>
      </c>
      <c r="V63" s="433">
        <v>60111</v>
      </c>
      <c r="W63" s="433" t="s">
        <v>48</v>
      </c>
      <c r="X63" s="433" t="s">
        <v>1</v>
      </c>
      <c r="Y63" s="433" t="s">
        <v>13</v>
      </c>
      <c r="Z63" s="433" t="s">
        <v>934</v>
      </c>
      <c r="AA63" s="433" t="s">
        <v>49</v>
      </c>
      <c r="AB63" s="433" t="s">
        <v>49</v>
      </c>
      <c r="AC63" s="433" t="s">
        <v>144</v>
      </c>
      <c r="AD63" s="433" t="s">
        <v>144</v>
      </c>
      <c r="AE63" s="433" t="s">
        <v>1624</v>
      </c>
      <c r="AF63" s="433" t="s">
        <v>2089</v>
      </c>
      <c r="AG63" s="433" t="s">
        <v>2090</v>
      </c>
      <c r="AH63" s="433">
        <v>26420280</v>
      </c>
      <c r="AI63" s="433">
        <v>26420179</v>
      </c>
      <c r="AJ63" s="433" t="s">
        <v>2092</v>
      </c>
      <c r="AK63" s="436" t="s">
        <v>2091</v>
      </c>
      <c r="AL63" s="433" t="s">
        <v>2093</v>
      </c>
      <c r="AM63" s="433" t="s">
        <v>2094</v>
      </c>
      <c r="AO63" s="433" t="s">
        <v>1392</v>
      </c>
      <c r="AP63" s="433" t="s">
        <v>2095</v>
      </c>
      <c r="AQ63" s="433" t="s">
        <v>1392</v>
      </c>
      <c r="AR63" s="433" t="s">
        <v>2096</v>
      </c>
      <c r="AS63" s="433" t="s">
        <v>2097</v>
      </c>
    </row>
    <row r="64" spans="1:45" x14ac:dyDescent="0.3">
      <c r="A64" s="433" t="str">
        <v>4215</v>
      </c>
      <c r="E64" s="434" t="s">
        <v>3006</v>
      </c>
      <c r="F64" s="435" t="s">
        <v>2075</v>
      </c>
      <c r="G64" s="433" t="s">
        <v>2076</v>
      </c>
      <c r="H64" s="433" t="s">
        <v>2077</v>
      </c>
      <c r="I64" s="433" t="s">
        <v>2078</v>
      </c>
      <c r="J64" s="433" t="s">
        <v>14</v>
      </c>
      <c r="K64" s="433" t="s">
        <v>49</v>
      </c>
      <c r="L64" s="433" t="s">
        <v>6</v>
      </c>
      <c r="M64" s="433" t="s">
        <v>148</v>
      </c>
      <c r="N64" s="433" t="s">
        <v>57</v>
      </c>
      <c r="O64" s="433" t="s">
        <v>1398</v>
      </c>
      <c r="P64" s="433" t="s">
        <v>1181</v>
      </c>
      <c r="R64" s="433" t="s">
        <v>33</v>
      </c>
      <c r="S64" s="433" t="s">
        <v>1086</v>
      </c>
      <c r="T64" s="433" t="s">
        <v>33</v>
      </c>
      <c r="U64" s="433" t="s">
        <v>1389</v>
      </c>
      <c r="V64" s="433">
        <v>61201</v>
      </c>
      <c r="W64" s="433" t="s">
        <v>48</v>
      </c>
      <c r="X64" s="433" t="s">
        <v>14</v>
      </c>
      <c r="Y64" s="433" t="s">
        <v>1</v>
      </c>
      <c r="Z64" s="433" t="s">
        <v>1081</v>
      </c>
      <c r="AA64" s="433" t="s">
        <v>49</v>
      </c>
      <c r="AB64" s="433" t="s">
        <v>163</v>
      </c>
      <c r="AC64" s="433" t="s">
        <v>163</v>
      </c>
      <c r="AD64" s="433" t="s">
        <v>82</v>
      </c>
      <c r="AE64" s="433" t="s">
        <v>1624</v>
      </c>
      <c r="AF64" s="433" t="s">
        <v>2079</v>
      </c>
      <c r="AG64" s="433" t="s">
        <v>2080</v>
      </c>
      <c r="AH64" s="433">
        <v>26455014</v>
      </c>
      <c r="AI64" s="433">
        <v>26455804</v>
      </c>
      <c r="AJ64" s="433" t="s">
        <v>2082</v>
      </c>
      <c r="AK64" s="436" t="s">
        <v>2081</v>
      </c>
      <c r="AL64" s="433" t="s">
        <v>1244</v>
      </c>
      <c r="AM64" s="433" t="s">
        <v>2083</v>
      </c>
      <c r="AO64" s="433" t="s">
        <v>1392</v>
      </c>
      <c r="AP64" s="433" t="s">
        <v>2084</v>
      </c>
      <c r="AQ64" s="433" t="s">
        <v>1390</v>
      </c>
    </row>
    <row r="65" spans="1:45" x14ac:dyDescent="0.3">
      <c r="A65" s="433" t="str">
        <v>4216</v>
      </c>
      <c r="E65" s="434" t="s">
        <v>3009</v>
      </c>
      <c r="F65" s="435" t="s">
        <v>2109</v>
      </c>
      <c r="G65" s="433" t="s">
        <v>2110</v>
      </c>
      <c r="H65" s="433" t="s">
        <v>2111</v>
      </c>
      <c r="I65" s="433" t="s">
        <v>2112</v>
      </c>
      <c r="J65" s="433" t="s">
        <v>1178</v>
      </c>
      <c r="K65" s="433" t="s">
        <v>507</v>
      </c>
      <c r="L65" s="433" t="s">
        <v>7</v>
      </c>
      <c r="M65" s="433" t="s">
        <v>1176</v>
      </c>
      <c r="N65" s="433" t="s">
        <v>57</v>
      </c>
      <c r="O65" s="433" t="s">
        <v>1398</v>
      </c>
      <c r="P65" s="433" t="s">
        <v>1181</v>
      </c>
      <c r="R65" s="433" t="s">
        <v>33</v>
      </c>
      <c r="S65" s="433" t="s">
        <v>1086</v>
      </c>
      <c r="T65" s="433" t="s">
        <v>35</v>
      </c>
      <c r="U65" s="433" t="s">
        <v>1446</v>
      </c>
      <c r="V65" s="433">
        <v>60502</v>
      </c>
      <c r="W65" s="433" t="s">
        <v>48</v>
      </c>
      <c r="X65" s="433" t="s">
        <v>5</v>
      </c>
      <c r="Y65" s="433" t="s">
        <v>2</v>
      </c>
      <c r="Z65" s="433" t="s">
        <v>958</v>
      </c>
      <c r="AA65" s="433" t="s">
        <v>49</v>
      </c>
      <c r="AB65" s="433" t="s">
        <v>1265</v>
      </c>
      <c r="AC65" s="433" t="s">
        <v>2113</v>
      </c>
      <c r="AD65" s="433" t="s">
        <v>2114</v>
      </c>
      <c r="AE65" s="433" t="s">
        <v>1531</v>
      </c>
      <c r="AF65" s="433" t="s">
        <v>2115</v>
      </c>
      <c r="AG65" s="433" t="s">
        <v>2116</v>
      </c>
      <c r="AH65" s="433">
        <v>27866156</v>
      </c>
      <c r="AI65" s="433">
        <v>88812945</v>
      </c>
      <c r="AJ65" s="433" t="s">
        <v>2118</v>
      </c>
      <c r="AK65" s="436" t="s">
        <v>2117</v>
      </c>
      <c r="AL65" s="433" t="s">
        <v>2119</v>
      </c>
      <c r="AM65" s="433" t="s">
        <v>2120</v>
      </c>
      <c r="AO65" s="433" t="s">
        <v>1392</v>
      </c>
      <c r="AP65" s="433" t="s">
        <v>2121</v>
      </c>
      <c r="AQ65" s="433" t="s">
        <v>1392</v>
      </c>
      <c r="AR65" s="433" t="s">
        <v>2122</v>
      </c>
      <c r="AS65" s="433" t="s">
        <v>2123</v>
      </c>
    </row>
    <row r="66" spans="1:45" x14ac:dyDescent="0.3">
      <c r="A66" s="433" t="str">
        <v>4217</v>
      </c>
      <c r="E66" s="434" t="s">
        <v>3012</v>
      </c>
      <c r="F66" s="435" t="s">
        <v>2148</v>
      </c>
      <c r="G66" s="433" t="s">
        <v>2149</v>
      </c>
      <c r="H66" s="433" t="s">
        <v>2150</v>
      </c>
      <c r="I66" s="433" t="s">
        <v>2151</v>
      </c>
      <c r="J66" s="433" t="s">
        <v>55</v>
      </c>
      <c r="K66" s="433" t="s">
        <v>47</v>
      </c>
      <c r="L66" s="433" t="s">
        <v>1</v>
      </c>
      <c r="M66" s="433" t="s">
        <v>1181</v>
      </c>
      <c r="N66" s="433" t="s">
        <v>57</v>
      </c>
      <c r="O66" s="433" t="s">
        <v>1398</v>
      </c>
      <c r="P66" s="433" t="s">
        <v>1181</v>
      </c>
      <c r="R66" s="433" t="s">
        <v>33</v>
      </c>
      <c r="S66" s="433" t="s">
        <v>1086</v>
      </c>
      <c r="T66" s="433" t="s">
        <v>33</v>
      </c>
      <c r="U66" s="433" t="s">
        <v>1389</v>
      </c>
      <c r="V66" s="433">
        <v>60701</v>
      </c>
      <c r="W66" s="433" t="s">
        <v>48</v>
      </c>
      <c r="X66" s="433" t="s">
        <v>7</v>
      </c>
      <c r="Y66" s="433" t="s">
        <v>1</v>
      </c>
      <c r="Z66" s="433" t="s">
        <v>963</v>
      </c>
      <c r="AA66" s="433" t="s">
        <v>49</v>
      </c>
      <c r="AB66" s="433" t="s">
        <v>50</v>
      </c>
      <c r="AC66" s="433" t="s">
        <v>50</v>
      </c>
      <c r="AD66" s="433" t="s">
        <v>2152</v>
      </c>
      <c r="AE66" s="433" t="s">
        <v>1531</v>
      </c>
      <c r="AF66" s="433" t="s">
        <v>2153</v>
      </c>
      <c r="AG66" s="433" t="s">
        <v>2154</v>
      </c>
      <c r="AH66" s="433">
        <v>27750142</v>
      </c>
      <c r="AI66" s="433" t="s">
        <v>1191</v>
      </c>
      <c r="AJ66" s="433" t="s">
        <v>2156</v>
      </c>
      <c r="AK66" s="436" t="s">
        <v>2155</v>
      </c>
      <c r="AL66" s="433" t="s">
        <v>2157</v>
      </c>
      <c r="AM66" s="433" t="s">
        <v>2158</v>
      </c>
      <c r="AO66" s="433" t="s">
        <v>1392</v>
      </c>
      <c r="AP66" s="433" t="s">
        <v>94</v>
      </c>
      <c r="AQ66" s="433" t="s">
        <v>1392</v>
      </c>
      <c r="AR66" s="433" t="s">
        <v>2159</v>
      </c>
      <c r="AS66" s="433" t="s">
        <v>2160</v>
      </c>
    </row>
    <row r="67" spans="1:45" x14ac:dyDescent="0.3">
      <c r="A67" s="433" t="str">
        <v>4218</v>
      </c>
      <c r="E67" s="434" t="s">
        <v>3015</v>
      </c>
      <c r="F67" s="435" t="s">
        <v>2188</v>
      </c>
      <c r="G67" s="433" t="s">
        <v>1465</v>
      </c>
      <c r="H67" s="433" t="s">
        <v>2189</v>
      </c>
      <c r="I67" s="433" t="s">
        <v>2190</v>
      </c>
      <c r="J67" s="433" t="s">
        <v>55</v>
      </c>
      <c r="K67" s="433" t="s">
        <v>47</v>
      </c>
      <c r="L67" s="433" t="s">
        <v>5</v>
      </c>
      <c r="M67" s="433" t="s">
        <v>1181</v>
      </c>
      <c r="N67" s="433" t="s">
        <v>57</v>
      </c>
      <c r="O67" s="433" t="s">
        <v>1398</v>
      </c>
      <c r="P67" s="433" t="s">
        <v>1181</v>
      </c>
      <c r="R67" s="433" t="s">
        <v>33</v>
      </c>
      <c r="S67" s="433" t="s">
        <v>1086</v>
      </c>
      <c r="T67" s="433" t="s">
        <v>35</v>
      </c>
      <c r="U67" s="433" t="s">
        <v>1446</v>
      </c>
      <c r="V67" s="433">
        <v>60801</v>
      </c>
      <c r="W67" s="433" t="s">
        <v>48</v>
      </c>
      <c r="X67" s="433" t="s">
        <v>9</v>
      </c>
      <c r="Y67" s="433" t="s">
        <v>1</v>
      </c>
      <c r="Z67" s="433" t="s">
        <v>966</v>
      </c>
      <c r="AA67" s="433" t="s">
        <v>49</v>
      </c>
      <c r="AB67" s="433" t="s">
        <v>1248</v>
      </c>
      <c r="AC67" s="433" t="s">
        <v>141</v>
      </c>
      <c r="AD67" s="433" t="s">
        <v>141</v>
      </c>
      <c r="AE67" s="433" t="s">
        <v>1531</v>
      </c>
      <c r="AF67" s="433" t="s">
        <v>2191</v>
      </c>
      <c r="AG67" s="433" t="s">
        <v>2192</v>
      </c>
      <c r="AH67" s="433">
        <v>27733125</v>
      </c>
      <c r="AI67" s="433">
        <v>27733125</v>
      </c>
      <c r="AJ67" s="433" t="s">
        <v>2194</v>
      </c>
      <c r="AK67" s="436" t="s">
        <v>2193</v>
      </c>
      <c r="AL67" s="433" t="s">
        <v>1249</v>
      </c>
      <c r="AM67" s="433" t="s">
        <v>2195</v>
      </c>
      <c r="AO67" s="433" t="s">
        <v>1392</v>
      </c>
      <c r="AP67" s="433" t="s">
        <v>95</v>
      </c>
      <c r="AQ67" s="433" t="s">
        <v>1392</v>
      </c>
      <c r="AR67" s="433" t="s">
        <v>2196</v>
      </c>
      <c r="AS67" s="433" t="s">
        <v>2197</v>
      </c>
    </row>
    <row r="68" spans="1:45" x14ac:dyDescent="0.3">
      <c r="A68" s="433" t="str">
        <v>4220</v>
      </c>
      <c r="E68" s="434" t="s">
        <v>3016</v>
      </c>
      <c r="F68" s="435" t="s">
        <v>2198</v>
      </c>
      <c r="G68" s="433" t="s">
        <v>1643</v>
      </c>
      <c r="H68" s="433" t="s">
        <v>2199</v>
      </c>
      <c r="I68" s="433" t="s">
        <v>2200</v>
      </c>
      <c r="J68" s="433" t="s">
        <v>55</v>
      </c>
      <c r="K68" s="433" t="s">
        <v>47</v>
      </c>
      <c r="L68" s="433" t="s">
        <v>6</v>
      </c>
      <c r="M68" s="433" t="s">
        <v>1181</v>
      </c>
      <c r="N68" s="433" t="s">
        <v>57</v>
      </c>
      <c r="O68" s="433" t="s">
        <v>1398</v>
      </c>
      <c r="P68" s="433" t="s">
        <v>1181</v>
      </c>
      <c r="R68" s="433" t="s">
        <v>33</v>
      </c>
      <c r="S68" s="433" t="s">
        <v>1086</v>
      </c>
      <c r="T68" s="433" t="s">
        <v>35</v>
      </c>
      <c r="U68" s="433" t="s">
        <v>1446</v>
      </c>
      <c r="V68" s="433">
        <v>60802</v>
      </c>
      <c r="W68" s="433" t="s">
        <v>48</v>
      </c>
      <c r="X68" s="433" t="s">
        <v>9</v>
      </c>
      <c r="Y68" s="433" t="s">
        <v>2</v>
      </c>
      <c r="Z68" s="433" t="s">
        <v>967</v>
      </c>
      <c r="AA68" s="433" t="s">
        <v>49</v>
      </c>
      <c r="AB68" s="433" t="s">
        <v>1248</v>
      </c>
      <c r="AC68" s="433" t="s">
        <v>1311</v>
      </c>
      <c r="AD68" s="433" t="s">
        <v>52</v>
      </c>
      <c r="AE68" s="433" t="s">
        <v>1531</v>
      </c>
      <c r="AF68" s="433" t="s">
        <v>2201</v>
      </c>
      <c r="AG68" s="433" t="s">
        <v>2202</v>
      </c>
      <c r="AH68" s="433">
        <v>27840616</v>
      </c>
      <c r="AI68" s="433">
        <v>27840616</v>
      </c>
      <c r="AJ68" s="433" t="s">
        <v>2204</v>
      </c>
      <c r="AK68" s="436" t="s">
        <v>2203</v>
      </c>
      <c r="AL68" s="433" t="s">
        <v>1312</v>
      </c>
      <c r="AM68" s="433" t="s">
        <v>2205</v>
      </c>
      <c r="AO68" s="433" t="s">
        <v>1392</v>
      </c>
      <c r="AP68" s="433" t="s">
        <v>2206</v>
      </c>
      <c r="AQ68" s="433" t="s">
        <v>1390</v>
      </c>
    </row>
    <row r="69" spans="1:45" x14ac:dyDescent="0.3">
      <c r="A69" s="433" t="str">
        <v>4221</v>
      </c>
      <c r="E69" s="434" t="s">
        <v>3014</v>
      </c>
      <c r="F69" s="435" t="s">
        <v>2173</v>
      </c>
      <c r="G69" s="433" t="s">
        <v>2174</v>
      </c>
      <c r="H69" s="433" t="s">
        <v>2175</v>
      </c>
      <c r="I69" s="433" t="s">
        <v>2176</v>
      </c>
      <c r="J69" s="433" t="s">
        <v>55</v>
      </c>
      <c r="K69" s="433" t="s">
        <v>47</v>
      </c>
      <c r="L69" s="433" t="s">
        <v>4</v>
      </c>
      <c r="M69" s="433" t="s">
        <v>1181</v>
      </c>
      <c r="N69" s="433" t="s">
        <v>57</v>
      </c>
      <c r="O69" s="433" t="s">
        <v>1398</v>
      </c>
      <c r="P69" s="433" t="s">
        <v>1181</v>
      </c>
      <c r="R69" s="433" t="s">
        <v>33</v>
      </c>
      <c r="S69" s="433" t="s">
        <v>1086</v>
      </c>
      <c r="T69" s="433" t="s">
        <v>33</v>
      </c>
      <c r="U69" s="433" t="s">
        <v>1389</v>
      </c>
      <c r="V69" s="433">
        <v>60703</v>
      </c>
      <c r="W69" s="433" t="s">
        <v>48</v>
      </c>
      <c r="X69" s="433" t="s">
        <v>7</v>
      </c>
      <c r="Y69" s="433" t="s">
        <v>3</v>
      </c>
      <c r="Z69" s="433" t="s">
        <v>964</v>
      </c>
      <c r="AA69" s="433" t="s">
        <v>49</v>
      </c>
      <c r="AB69" s="433" t="s">
        <v>50</v>
      </c>
      <c r="AC69" s="433" t="s">
        <v>2177</v>
      </c>
      <c r="AD69" s="433" t="s">
        <v>2178</v>
      </c>
      <c r="AE69" s="433" t="s">
        <v>1531</v>
      </c>
      <c r="AF69" s="433" t="s">
        <v>2179</v>
      </c>
      <c r="AG69" s="433" t="s">
        <v>2180</v>
      </c>
      <c r="AH69" s="433">
        <v>27899047</v>
      </c>
      <c r="AI69" s="433">
        <v>27899047</v>
      </c>
      <c r="AJ69" s="433" t="s">
        <v>2182</v>
      </c>
      <c r="AK69" s="436" t="s">
        <v>2181</v>
      </c>
      <c r="AL69" s="433" t="s">
        <v>2183</v>
      </c>
      <c r="AM69" s="433" t="s">
        <v>2184</v>
      </c>
      <c r="AO69" s="433" t="s">
        <v>1392</v>
      </c>
      <c r="AP69" s="433" t="s">
        <v>2185</v>
      </c>
      <c r="AQ69" s="433" t="s">
        <v>1392</v>
      </c>
      <c r="AR69" s="433" t="s">
        <v>2186</v>
      </c>
      <c r="AS69" s="433" t="s">
        <v>2187</v>
      </c>
    </row>
    <row r="70" spans="1:45" x14ac:dyDescent="0.3">
      <c r="A70" s="433" t="str">
        <v>4222</v>
      </c>
      <c r="E70" s="434" t="s">
        <v>3018</v>
      </c>
      <c r="F70" s="435" t="s">
        <v>2219</v>
      </c>
      <c r="G70" s="433" t="s">
        <v>2220</v>
      </c>
      <c r="H70" s="433" t="s">
        <v>2221</v>
      </c>
      <c r="I70" s="433" t="s">
        <v>2222</v>
      </c>
      <c r="J70" s="433" t="s">
        <v>55</v>
      </c>
      <c r="K70" s="433" t="s">
        <v>47</v>
      </c>
      <c r="L70" s="433" t="s">
        <v>11</v>
      </c>
      <c r="M70" s="433" t="s">
        <v>1181</v>
      </c>
      <c r="N70" s="433" t="s">
        <v>57</v>
      </c>
      <c r="O70" s="433" t="s">
        <v>1398</v>
      </c>
      <c r="P70" s="433" t="s">
        <v>1181</v>
      </c>
      <c r="R70" s="433" t="s">
        <v>33</v>
      </c>
      <c r="S70" s="433" t="s">
        <v>1086</v>
      </c>
      <c r="T70" s="433" t="s">
        <v>35</v>
      </c>
      <c r="U70" s="433" t="s">
        <v>1446</v>
      </c>
      <c r="V70" s="433">
        <v>61002</v>
      </c>
      <c r="W70" s="433" t="s">
        <v>48</v>
      </c>
      <c r="X70" s="433" t="s">
        <v>11</v>
      </c>
      <c r="Y70" s="433" t="s">
        <v>2</v>
      </c>
      <c r="Z70" s="433" t="s">
        <v>972</v>
      </c>
      <c r="AA70" s="433" t="s">
        <v>49</v>
      </c>
      <c r="AB70" s="433" t="s">
        <v>1235</v>
      </c>
      <c r="AC70" s="433" t="s">
        <v>2223</v>
      </c>
      <c r="AD70" s="433" t="s">
        <v>2223</v>
      </c>
      <c r="AE70" s="433" t="s">
        <v>1531</v>
      </c>
      <c r="AF70" s="433" t="s">
        <v>2224</v>
      </c>
      <c r="AG70" s="433" t="s">
        <v>2225</v>
      </c>
      <c r="AH70" s="433">
        <v>27321139</v>
      </c>
      <c r="AI70" s="433">
        <v>27321139</v>
      </c>
      <c r="AJ70" s="433" t="s">
        <v>2227</v>
      </c>
      <c r="AK70" s="436" t="s">
        <v>2226</v>
      </c>
      <c r="AL70" s="433" t="s">
        <v>2228</v>
      </c>
      <c r="AM70" s="433" t="s">
        <v>2229</v>
      </c>
      <c r="AO70" s="433" t="s">
        <v>1392</v>
      </c>
      <c r="AP70" s="433" t="s">
        <v>182</v>
      </c>
      <c r="AQ70" s="433" t="s">
        <v>1392</v>
      </c>
      <c r="AR70" s="433" t="s">
        <v>2230</v>
      </c>
      <c r="AS70" s="433" t="s">
        <v>2231</v>
      </c>
    </row>
    <row r="71" spans="1:45" x14ac:dyDescent="0.3">
      <c r="A71" s="433" t="str">
        <v>4223</v>
      </c>
      <c r="E71" s="434" t="s">
        <v>3013</v>
      </c>
      <c r="F71" s="435" t="s">
        <v>2161</v>
      </c>
      <c r="G71" s="433" t="s">
        <v>2162</v>
      </c>
      <c r="H71" s="433" t="s">
        <v>2163</v>
      </c>
      <c r="I71" s="433" t="s">
        <v>2164</v>
      </c>
      <c r="J71" s="433" t="s">
        <v>55</v>
      </c>
      <c r="K71" s="433" t="s">
        <v>47</v>
      </c>
      <c r="L71" s="433" t="s">
        <v>3</v>
      </c>
      <c r="M71" s="433" t="s">
        <v>1181</v>
      </c>
      <c r="N71" s="433" t="s">
        <v>57</v>
      </c>
      <c r="O71" s="433" t="s">
        <v>1398</v>
      </c>
      <c r="P71" s="433" t="s">
        <v>1181</v>
      </c>
      <c r="R71" s="433" t="s">
        <v>33</v>
      </c>
      <c r="S71" s="433" t="s">
        <v>1086</v>
      </c>
      <c r="T71" s="433" t="s">
        <v>35</v>
      </c>
      <c r="U71" s="433" t="s">
        <v>1446</v>
      </c>
      <c r="V71" s="433">
        <v>61301</v>
      </c>
      <c r="W71" s="433" t="s">
        <v>48</v>
      </c>
      <c r="X71" s="433" t="s">
        <v>15</v>
      </c>
      <c r="Y71" s="433" t="s">
        <v>1</v>
      </c>
      <c r="Z71" s="433" t="s">
        <v>1082</v>
      </c>
      <c r="AA71" s="433" t="s">
        <v>49</v>
      </c>
      <c r="AB71" s="433" t="s">
        <v>1315</v>
      </c>
      <c r="AC71" s="433" t="s">
        <v>1315</v>
      </c>
      <c r="AD71" s="433" t="s">
        <v>1315</v>
      </c>
      <c r="AE71" s="433" t="s">
        <v>1531</v>
      </c>
      <c r="AF71" s="433" t="s">
        <v>2165</v>
      </c>
      <c r="AG71" s="433" t="s">
        <v>2166</v>
      </c>
      <c r="AH71" s="433">
        <v>27355201</v>
      </c>
      <c r="AI71" s="433">
        <v>27355256</v>
      </c>
      <c r="AJ71" s="433" t="s">
        <v>2168</v>
      </c>
      <c r="AK71" s="436" t="s">
        <v>2167</v>
      </c>
      <c r="AL71" s="433" t="s">
        <v>1316</v>
      </c>
      <c r="AM71" s="433" t="s">
        <v>2169</v>
      </c>
      <c r="AO71" s="433" t="s">
        <v>1392</v>
      </c>
      <c r="AP71" s="433" t="s">
        <v>2170</v>
      </c>
      <c r="AQ71" s="433" t="s">
        <v>1392</v>
      </c>
      <c r="AR71" s="433" t="s">
        <v>2171</v>
      </c>
      <c r="AS71" s="433" t="s">
        <v>2172</v>
      </c>
    </row>
    <row r="72" spans="1:45" x14ac:dyDescent="0.3">
      <c r="A72" s="433" t="str">
        <v>4224</v>
      </c>
      <c r="E72" s="434" t="s">
        <v>3019</v>
      </c>
      <c r="F72" s="435" t="s">
        <v>2232</v>
      </c>
      <c r="G72" s="433" t="s">
        <v>2233</v>
      </c>
      <c r="H72" s="433" t="s">
        <v>2234</v>
      </c>
      <c r="I72" s="433" t="s">
        <v>2235</v>
      </c>
      <c r="J72" s="433" t="s">
        <v>103</v>
      </c>
      <c r="K72" s="433" t="s">
        <v>1032</v>
      </c>
      <c r="L72" s="433" t="s">
        <v>1</v>
      </c>
      <c r="M72" s="433" t="s">
        <v>1175</v>
      </c>
      <c r="N72" s="433" t="s">
        <v>57</v>
      </c>
      <c r="O72" s="433" t="s">
        <v>1398</v>
      </c>
      <c r="P72" s="433" t="s">
        <v>1181</v>
      </c>
      <c r="R72" s="433" t="s">
        <v>33</v>
      </c>
      <c r="S72" s="433" t="s">
        <v>1086</v>
      </c>
      <c r="T72" s="433" t="s">
        <v>33</v>
      </c>
      <c r="U72" s="433" t="s">
        <v>1389</v>
      </c>
      <c r="V72" s="433">
        <v>70101</v>
      </c>
      <c r="W72" s="433" t="s">
        <v>43</v>
      </c>
      <c r="X72" s="433" t="s">
        <v>1</v>
      </c>
      <c r="Y72" s="433" t="s">
        <v>1</v>
      </c>
      <c r="Z72" s="433" t="s">
        <v>977</v>
      </c>
      <c r="AA72" s="433" t="s">
        <v>1032</v>
      </c>
      <c r="AB72" s="433" t="s">
        <v>1032</v>
      </c>
      <c r="AC72" s="433" t="s">
        <v>1032</v>
      </c>
      <c r="AD72" s="433" t="s">
        <v>2236</v>
      </c>
      <c r="AE72" s="433" t="s">
        <v>2237</v>
      </c>
      <c r="AF72" s="433" t="s">
        <v>2238</v>
      </c>
      <c r="AG72" s="433" t="s">
        <v>2239</v>
      </c>
      <c r="AH72" s="433">
        <v>27950052</v>
      </c>
      <c r="AI72" s="433">
        <v>27951061</v>
      </c>
      <c r="AJ72" s="433" t="s">
        <v>2241</v>
      </c>
      <c r="AK72" s="436" t="s">
        <v>2240</v>
      </c>
      <c r="AL72" s="433" t="s">
        <v>1207</v>
      </c>
      <c r="AM72" s="433" t="s">
        <v>2242</v>
      </c>
      <c r="AO72" s="433" t="s">
        <v>1390</v>
      </c>
      <c r="AQ72" s="433" t="s">
        <v>1392</v>
      </c>
      <c r="AR72" s="433" t="s">
        <v>181</v>
      </c>
      <c r="AS72" s="433" t="s">
        <v>2243</v>
      </c>
    </row>
    <row r="73" spans="1:45" x14ac:dyDescent="0.3">
      <c r="A73" s="433" t="str">
        <v>4226</v>
      </c>
      <c r="E73" s="434" t="s">
        <v>3024</v>
      </c>
      <c r="F73" s="435" t="s">
        <v>2286</v>
      </c>
      <c r="G73" s="433" t="s">
        <v>2287</v>
      </c>
      <c r="H73" s="433" t="s">
        <v>2288</v>
      </c>
      <c r="I73" s="433" t="s">
        <v>2289</v>
      </c>
      <c r="J73" s="433" t="s">
        <v>103</v>
      </c>
      <c r="K73" s="433" t="s">
        <v>1032</v>
      </c>
      <c r="L73" s="433" t="s">
        <v>10</v>
      </c>
      <c r="M73" s="433" t="s">
        <v>1175</v>
      </c>
      <c r="N73" s="433" t="s">
        <v>57</v>
      </c>
      <c r="O73" s="433" t="s">
        <v>1398</v>
      </c>
      <c r="P73" s="433" t="s">
        <v>1181</v>
      </c>
      <c r="R73" s="433" t="s">
        <v>33</v>
      </c>
      <c r="S73" s="433" t="s">
        <v>1086</v>
      </c>
      <c r="T73" s="433" t="s">
        <v>35</v>
      </c>
      <c r="U73" s="433" t="s">
        <v>1446</v>
      </c>
      <c r="V73" s="433">
        <v>70502</v>
      </c>
      <c r="W73" s="433" t="s">
        <v>43</v>
      </c>
      <c r="X73" s="433" t="s">
        <v>5</v>
      </c>
      <c r="Y73" s="433" t="s">
        <v>2</v>
      </c>
      <c r="Z73" s="433" t="s">
        <v>997</v>
      </c>
      <c r="AA73" s="433" t="s">
        <v>1032</v>
      </c>
      <c r="AB73" s="433" t="s">
        <v>1288</v>
      </c>
      <c r="AC73" s="433" t="s">
        <v>2290</v>
      </c>
      <c r="AD73" s="433" t="s">
        <v>2290</v>
      </c>
      <c r="AE73" s="433" t="s">
        <v>2237</v>
      </c>
      <c r="AF73" s="433" t="s">
        <v>2291</v>
      </c>
      <c r="AG73" s="433" t="s">
        <v>2292</v>
      </c>
      <c r="AH73" s="433">
        <v>27186105</v>
      </c>
      <c r="AI73" s="433">
        <v>27184052</v>
      </c>
      <c r="AJ73" s="433" t="s">
        <v>2294</v>
      </c>
      <c r="AK73" s="436" t="s">
        <v>2293</v>
      </c>
      <c r="AL73" s="433" t="s">
        <v>1289</v>
      </c>
      <c r="AM73" s="433" t="s">
        <v>2295</v>
      </c>
      <c r="AO73" s="433" t="s">
        <v>1392</v>
      </c>
      <c r="AP73" s="433" t="s">
        <v>2296</v>
      </c>
      <c r="AQ73" s="433" t="s">
        <v>1392</v>
      </c>
      <c r="AR73" s="433" t="s">
        <v>2297</v>
      </c>
      <c r="AS73" s="433" t="s">
        <v>2298</v>
      </c>
    </row>
    <row r="74" spans="1:45" x14ac:dyDescent="0.3">
      <c r="A74" s="433" t="str">
        <v>4227</v>
      </c>
      <c r="E74" s="434" t="s">
        <v>3023</v>
      </c>
      <c r="F74" s="435" t="s">
        <v>2276</v>
      </c>
      <c r="G74" s="433" t="s">
        <v>2277</v>
      </c>
      <c r="H74" s="433" t="s">
        <v>2278</v>
      </c>
      <c r="I74" s="433" t="s">
        <v>2279</v>
      </c>
      <c r="J74" s="433" t="s">
        <v>1179</v>
      </c>
      <c r="K74" s="433" t="s">
        <v>508</v>
      </c>
      <c r="L74" s="433" t="s">
        <v>1</v>
      </c>
      <c r="M74" s="433" t="s">
        <v>1179</v>
      </c>
      <c r="N74" s="433" t="s">
        <v>57</v>
      </c>
      <c r="O74" s="433" t="s">
        <v>1398</v>
      </c>
      <c r="P74" s="433" t="s">
        <v>1181</v>
      </c>
      <c r="R74" s="433" t="s">
        <v>33</v>
      </c>
      <c r="S74" s="433" t="s">
        <v>1086</v>
      </c>
      <c r="T74" s="433" t="s">
        <v>35</v>
      </c>
      <c r="U74" s="433" t="s">
        <v>1446</v>
      </c>
      <c r="V74" s="433">
        <v>70401</v>
      </c>
      <c r="W74" s="433" t="s">
        <v>43</v>
      </c>
      <c r="X74" s="433" t="s">
        <v>4</v>
      </c>
      <c r="Y74" s="433" t="s">
        <v>1</v>
      </c>
      <c r="Z74" s="433" t="s">
        <v>992</v>
      </c>
      <c r="AA74" s="433" t="s">
        <v>1032</v>
      </c>
      <c r="AB74" s="433" t="s">
        <v>1234</v>
      </c>
      <c r="AC74" s="433" t="s">
        <v>1318</v>
      </c>
      <c r="AD74" s="433" t="s">
        <v>2280</v>
      </c>
      <c r="AE74" s="433" t="s">
        <v>2237</v>
      </c>
      <c r="AF74" s="433" t="s">
        <v>2281</v>
      </c>
      <c r="AG74" s="433" t="s">
        <v>2282</v>
      </c>
      <c r="AH74" s="433">
        <v>27510060</v>
      </c>
      <c r="AI74" s="433">
        <v>27510244</v>
      </c>
      <c r="AJ74" s="433" t="s">
        <v>2284</v>
      </c>
      <c r="AK74" s="436" t="s">
        <v>2283</v>
      </c>
      <c r="AL74" s="433" t="s">
        <v>1340</v>
      </c>
      <c r="AM74" s="433" t="s">
        <v>2285</v>
      </c>
      <c r="AO74" s="433" t="s">
        <v>1392</v>
      </c>
      <c r="AP74" s="433" t="s">
        <v>127</v>
      </c>
      <c r="AQ74" s="433" t="s">
        <v>1390</v>
      </c>
    </row>
    <row r="75" spans="1:45" x14ac:dyDescent="0.3">
      <c r="A75" s="433" t="str">
        <v>4228</v>
      </c>
      <c r="E75" s="434" t="s">
        <v>3020</v>
      </c>
      <c r="F75" s="435" t="s">
        <v>2244</v>
      </c>
      <c r="G75" s="433" t="s">
        <v>2245</v>
      </c>
      <c r="H75" s="433" t="s">
        <v>2246</v>
      </c>
      <c r="I75" s="433" t="s">
        <v>2247</v>
      </c>
      <c r="J75" s="433" t="s">
        <v>103</v>
      </c>
      <c r="K75" s="433" t="s">
        <v>1032</v>
      </c>
      <c r="L75" s="433" t="s">
        <v>3</v>
      </c>
      <c r="M75" s="433" t="s">
        <v>1175</v>
      </c>
      <c r="N75" s="433" t="s">
        <v>57</v>
      </c>
      <c r="O75" s="433" t="s">
        <v>1398</v>
      </c>
      <c r="P75" s="433" t="s">
        <v>1181</v>
      </c>
      <c r="R75" s="433" t="s">
        <v>33</v>
      </c>
      <c r="S75" s="433" t="s">
        <v>1086</v>
      </c>
      <c r="T75" s="433" t="s">
        <v>35</v>
      </c>
      <c r="U75" s="433" t="s">
        <v>1446</v>
      </c>
      <c r="V75" s="433">
        <v>70102</v>
      </c>
      <c r="W75" s="433" t="s">
        <v>43</v>
      </c>
      <c r="X75" s="433" t="s">
        <v>1</v>
      </c>
      <c r="Y75" s="433" t="s">
        <v>2</v>
      </c>
      <c r="Z75" s="433" t="s">
        <v>978</v>
      </c>
      <c r="AA75" s="433" t="s">
        <v>1032</v>
      </c>
      <c r="AB75" s="433" t="s">
        <v>1032</v>
      </c>
      <c r="AC75" s="433" t="s">
        <v>1300</v>
      </c>
      <c r="AD75" s="433" t="s">
        <v>2248</v>
      </c>
      <c r="AE75" s="433" t="s">
        <v>2237</v>
      </c>
      <c r="AF75" s="433" t="s">
        <v>2248</v>
      </c>
      <c r="AG75" s="433" t="s">
        <v>2249</v>
      </c>
      <c r="AH75" s="433">
        <v>27590236</v>
      </c>
      <c r="AI75" s="433" t="s">
        <v>1191</v>
      </c>
      <c r="AJ75" s="433" t="s">
        <v>2250</v>
      </c>
      <c r="AK75" s="436" t="s">
        <v>2251</v>
      </c>
      <c r="AL75" s="433" t="s">
        <v>2252</v>
      </c>
      <c r="AM75" s="433" t="s">
        <v>2253</v>
      </c>
      <c r="AO75" s="433" t="s">
        <v>1390</v>
      </c>
      <c r="AQ75" s="433" t="s">
        <v>1390</v>
      </c>
    </row>
    <row r="76" spans="1:45" x14ac:dyDescent="0.3">
      <c r="A76" s="433" t="str">
        <v>4229</v>
      </c>
      <c r="E76" s="434" t="s">
        <v>3022</v>
      </c>
      <c r="F76" s="435" t="s">
        <v>2264</v>
      </c>
      <c r="G76" s="433" t="s">
        <v>2265</v>
      </c>
      <c r="H76" s="433" t="s">
        <v>2266</v>
      </c>
      <c r="I76" s="433" t="s">
        <v>2267</v>
      </c>
      <c r="J76" s="433" t="s">
        <v>103</v>
      </c>
      <c r="K76" s="433" t="s">
        <v>1032</v>
      </c>
      <c r="L76" s="433" t="s">
        <v>4</v>
      </c>
      <c r="M76" s="433" t="s">
        <v>1175</v>
      </c>
      <c r="N76" s="433" t="s">
        <v>57</v>
      </c>
      <c r="O76" s="433" t="s">
        <v>1398</v>
      </c>
      <c r="P76" s="433" t="s">
        <v>1181</v>
      </c>
      <c r="R76" s="433" t="s">
        <v>33</v>
      </c>
      <c r="S76" s="433" t="s">
        <v>1086</v>
      </c>
      <c r="T76" s="433" t="s">
        <v>33</v>
      </c>
      <c r="U76" s="433" t="s">
        <v>1389</v>
      </c>
      <c r="V76" s="433">
        <v>70301</v>
      </c>
      <c r="W76" s="433" t="s">
        <v>43</v>
      </c>
      <c r="X76" s="433" t="s">
        <v>3</v>
      </c>
      <c r="Y76" s="433" t="s">
        <v>1</v>
      </c>
      <c r="Z76" s="433" t="s">
        <v>986</v>
      </c>
      <c r="AA76" s="433" t="s">
        <v>1032</v>
      </c>
      <c r="AB76" s="433" t="s">
        <v>145</v>
      </c>
      <c r="AC76" s="433" t="s">
        <v>145</v>
      </c>
      <c r="AD76" s="433" t="s">
        <v>1333</v>
      </c>
      <c r="AE76" s="433" t="s">
        <v>2237</v>
      </c>
      <c r="AF76" s="433" t="s">
        <v>2268</v>
      </c>
      <c r="AG76" s="433" t="s">
        <v>2269</v>
      </c>
      <c r="AH76" s="433">
        <v>27688093</v>
      </c>
      <c r="AI76" s="433">
        <v>27686070</v>
      </c>
      <c r="AJ76" s="433" t="s">
        <v>2271</v>
      </c>
      <c r="AK76" s="436" t="s">
        <v>2270</v>
      </c>
      <c r="AL76" s="433" t="s">
        <v>1323</v>
      </c>
      <c r="AM76" s="433" t="s">
        <v>2272</v>
      </c>
      <c r="AO76" s="433" t="s">
        <v>1392</v>
      </c>
      <c r="AP76" s="433" t="s">
        <v>2273</v>
      </c>
      <c r="AQ76" s="433" t="s">
        <v>1392</v>
      </c>
      <c r="AR76" s="433" t="s">
        <v>2274</v>
      </c>
      <c r="AS76" s="433" t="s">
        <v>2275</v>
      </c>
    </row>
    <row r="77" spans="1:45" x14ac:dyDescent="0.3">
      <c r="A77" s="433" t="str">
        <v>4230</v>
      </c>
      <c r="E77" s="434" t="s">
        <v>3021</v>
      </c>
      <c r="F77" s="435" t="s">
        <v>2254</v>
      </c>
      <c r="G77" s="433" t="s">
        <v>1928</v>
      </c>
      <c r="H77" s="433" t="s">
        <v>2255</v>
      </c>
      <c r="I77" s="433" t="s">
        <v>2256</v>
      </c>
      <c r="J77" s="433" t="s">
        <v>150</v>
      </c>
      <c r="K77" s="433" t="s">
        <v>146</v>
      </c>
      <c r="L77" s="433" t="s">
        <v>1</v>
      </c>
      <c r="M77" s="433" t="s">
        <v>1182</v>
      </c>
      <c r="N77" s="433" t="s">
        <v>57</v>
      </c>
      <c r="O77" s="433" t="s">
        <v>1398</v>
      </c>
      <c r="P77" s="433" t="s">
        <v>1181</v>
      </c>
      <c r="R77" s="433" t="s">
        <v>33</v>
      </c>
      <c r="S77" s="433" t="s">
        <v>1086</v>
      </c>
      <c r="T77" s="433" t="s">
        <v>33</v>
      </c>
      <c r="U77" s="433" t="s">
        <v>1389</v>
      </c>
      <c r="V77" s="433">
        <v>70201</v>
      </c>
      <c r="W77" s="433" t="s">
        <v>43</v>
      </c>
      <c r="X77" s="433" t="s">
        <v>2</v>
      </c>
      <c r="Y77" s="433" t="s">
        <v>1</v>
      </c>
      <c r="Z77" s="433" t="s">
        <v>981</v>
      </c>
      <c r="AA77" s="433" t="s">
        <v>1032</v>
      </c>
      <c r="AB77" s="433" t="s">
        <v>1212</v>
      </c>
      <c r="AC77" s="433" t="s">
        <v>146</v>
      </c>
      <c r="AD77" s="433" t="s">
        <v>2257</v>
      </c>
      <c r="AE77" s="433" t="s">
        <v>2237</v>
      </c>
      <c r="AF77" s="433" t="s">
        <v>2258</v>
      </c>
      <c r="AG77" s="433" t="s">
        <v>2259</v>
      </c>
      <c r="AH77" s="433">
        <v>27100816</v>
      </c>
      <c r="AI77" s="433">
        <v>27103963</v>
      </c>
      <c r="AJ77" s="433" t="s">
        <v>1305</v>
      </c>
      <c r="AK77" s="436" t="s">
        <v>2260</v>
      </c>
      <c r="AL77" s="433" t="s">
        <v>1213</v>
      </c>
      <c r="AM77" s="433" t="s">
        <v>2261</v>
      </c>
      <c r="AO77" s="433" t="s">
        <v>1392</v>
      </c>
      <c r="AP77" s="433" t="s">
        <v>98</v>
      </c>
      <c r="AQ77" s="433" t="s">
        <v>1392</v>
      </c>
      <c r="AR77" s="433" t="s">
        <v>2262</v>
      </c>
      <c r="AS77" s="433" t="s">
        <v>2263</v>
      </c>
    </row>
    <row r="78" spans="1:45" x14ac:dyDescent="0.3">
      <c r="A78" s="433" t="str">
        <v>4231</v>
      </c>
      <c r="E78" s="434" t="s">
        <v>3025</v>
      </c>
      <c r="F78" s="435" t="s">
        <v>2299</v>
      </c>
      <c r="G78" s="433" t="s">
        <v>88</v>
      </c>
      <c r="H78" s="433" t="s">
        <v>2300</v>
      </c>
      <c r="I78" s="433" t="s">
        <v>2301</v>
      </c>
      <c r="J78" s="433" t="s">
        <v>150</v>
      </c>
      <c r="K78" s="433" t="s">
        <v>146</v>
      </c>
      <c r="L78" s="433" t="s">
        <v>4</v>
      </c>
      <c r="M78" s="433" t="s">
        <v>1182</v>
      </c>
      <c r="N78" s="433" t="s">
        <v>57</v>
      </c>
      <c r="O78" s="433" t="s">
        <v>1398</v>
      </c>
      <c r="P78" s="433" t="s">
        <v>1181</v>
      </c>
      <c r="R78" s="433" t="s">
        <v>33</v>
      </c>
      <c r="S78" s="433" t="s">
        <v>1086</v>
      </c>
      <c r="T78" s="433" t="s">
        <v>33</v>
      </c>
      <c r="U78" s="433" t="s">
        <v>1389</v>
      </c>
      <c r="V78" s="433">
        <v>70601</v>
      </c>
      <c r="W78" s="433" t="s">
        <v>43</v>
      </c>
      <c r="X78" s="433" t="s">
        <v>6</v>
      </c>
      <c r="Y78" s="433" t="s">
        <v>1</v>
      </c>
      <c r="Z78" s="433" t="s">
        <v>999</v>
      </c>
      <c r="AA78" s="433" t="s">
        <v>1032</v>
      </c>
      <c r="AB78" s="433" t="s">
        <v>1257</v>
      </c>
      <c r="AC78" s="433" t="s">
        <v>1257</v>
      </c>
      <c r="AD78" s="433" t="s">
        <v>290</v>
      </c>
      <c r="AE78" s="433" t="s">
        <v>2237</v>
      </c>
      <c r="AF78" s="433" t="s">
        <v>2302</v>
      </c>
      <c r="AG78" s="433" t="s">
        <v>2303</v>
      </c>
      <c r="AH78" s="433">
        <v>27167291</v>
      </c>
      <c r="AI78" s="433">
        <v>27166802</v>
      </c>
      <c r="AJ78" s="433" t="s">
        <v>2304</v>
      </c>
      <c r="AK78" s="436" t="s">
        <v>1191</v>
      </c>
      <c r="AL78" s="433" t="s">
        <v>1304</v>
      </c>
      <c r="AM78" s="433" t="s">
        <v>2305</v>
      </c>
      <c r="AO78" s="433" t="s">
        <v>1392</v>
      </c>
      <c r="AP78" s="433" t="s">
        <v>246</v>
      </c>
      <c r="AQ78" s="433" t="s">
        <v>1390</v>
      </c>
    </row>
    <row r="79" spans="1:45" x14ac:dyDescent="0.3">
      <c r="A79" s="433" t="str">
        <v>4232</v>
      </c>
      <c r="E79" s="434" t="s">
        <v>3026</v>
      </c>
      <c r="F79" s="435" t="s">
        <v>2307</v>
      </c>
      <c r="G79" s="433" t="s">
        <v>2308</v>
      </c>
      <c r="H79" s="433" t="s">
        <v>2309</v>
      </c>
      <c r="I79" s="433" t="s">
        <v>2310</v>
      </c>
      <c r="J79" s="433" t="s">
        <v>15</v>
      </c>
      <c r="K79" s="433" t="s">
        <v>115</v>
      </c>
      <c r="L79" s="433" t="s">
        <v>5</v>
      </c>
      <c r="M79" s="433" t="s">
        <v>1178</v>
      </c>
      <c r="N79" s="433" t="s">
        <v>57</v>
      </c>
      <c r="O79" s="433" t="s">
        <v>1398</v>
      </c>
      <c r="P79" s="433" t="s">
        <v>1181</v>
      </c>
      <c r="R79" s="433" t="s">
        <v>33</v>
      </c>
      <c r="S79" s="433" t="s">
        <v>1086</v>
      </c>
      <c r="T79" s="433" t="s">
        <v>33</v>
      </c>
      <c r="U79" s="433" t="s">
        <v>1389</v>
      </c>
      <c r="V79" s="433">
        <v>61101</v>
      </c>
      <c r="W79" s="433" t="s">
        <v>48</v>
      </c>
      <c r="X79" s="433" t="s">
        <v>13</v>
      </c>
      <c r="Y79" s="433" t="s">
        <v>1</v>
      </c>
      <c r="Z79" s="433" t="s">
        <v>975</v>
      </c>
      <c r="AA79" s="433" t="s">
        <v>49</v>
      </c>
      <c r="AB79" s="433" t="s">
        <v>1230</v>
      </c>
      <c r="AC79" s="433" t="s">
        <v>1231</v>
      </c>
      <c r="AD79" s="433" t="s">
        <v>1231</v>
      </c>
      <c r="AE79" s="433" t="s">
        <v>1624</v>
      </c>
      <c r="AF79" s="433" t="s">
        <v>2311</v>
      </c>
      <c r="AG79" s="433" t="s">
        <v>2312</v>
      </c>
      <c r="AH79" s="433">
        <v>26433694</v>
      </c>
      <c r="AI79" s="433">
        <v>26431738</v>
      </c>
      <c r="AJ79" s="433" t="s">
        <v>2314</v>
      </c>
      <c r="AK79" s="436" t="s">
        <v>2313</v>
      </c>
      <c r="AL79" s="433" t="s">
        <v>2315</v>
      </c>
      <c r="AM79" s="433" t="s">
        <v>2316</v>
      </c>
      <c r="AO79" s="433" t="s">
        <v>1392</v>
      </c>
      <c r="AP79" s="433" t="s">
        <v>124</v>
      </c>
      <c r="AQ79" s="433" t="s">
        <v>1392</v>
      </c>
      <c r="AR79" s="433" t="s">
        <v>2317</v>
      </c>
      <c r="AS79" s="433" t="s">
        <v>2318</v>
      </c>
    </row>
    <row r="80" spans="1:45" x14ac:dyDescent="0.3">
      <c r="A80" s="433" t="str">
        <v>5082</v>
      </c>
      <c r="E80" s="434" t="s">
        <v>3017</v>
      </c>
      <c r="F80" s="435" t="s">
        <v>2207</v>
      </c>
      <c r="G80" s="433" t="s">
        <v>2208</v>
      </c>
      <c r="H80" s="433" t="s">
        <v>2209</v>
      </c>
      <c r="I80" s="433" t="s">
        <v>2210</v>
      </c>
      <c r="J80" s="433" t="s">
        <v>15</v>
      </c>
      <c r="K80" s="433" t="s">
        <v>115</v>
      </c>
      <c r="L80" s="433" t="s">
        <v>4</v>
      </c>
      <c r="M80" s="433" t="s">
        <v>1178</v>
      </c>
      <c r="N80" s="433" t="s">
        <v>57</v>
      </c>
      <c r="O80" s="433" t="s">
        <v>1398</v>
      </c>
      <c r="P80" s="433" t="s">
        <v>1181</v>
      </c>
      <c r="R80" s="433" t="s">
        <v>33</v>
      </c>
      <c r="S80" s="433" t="s">
        <v>1086</v>
      </c>
      <c r="T80" s="433" t="s">
        <v>35</v>
      </c>
      <c r="U80" s="433" t="s">
        <v>1446</v>
      </c>
      <c r="V80" s="433">
        <v>60901</v>
      </c>
      <c r="W80" s="433" t="s">
        <v>48</v>
      </c>
      <c r="X80" s="433" t="s">
        <v>10</v>
      </c>
      <c r="Y80" s="433" t="s">
        <v>1</v>
      </c>
      <c r="Z80" s="433" t="s">
        <v>970</v>
      </c>
      <c r="AA80" s="433" t="s">
        <v>49</v>
      </c>
      <c r="AB80" s="433" t="s">
        <v>1332</v>
      </c>
      <c r="AC80" s="433" t="s">
        <v>1332</v>
      </c>
      <c r="AD80" s="433" t="s">
        <v>2211</v>
      </c>
      <c r="AE80" s="433" t="s">
        <v>1624</v>
      </c>
      <c r="AF80" s="433" t="s">
        <v>2212</v>
      </c>
      <c r="AG80" s="433" t="s">
        <v>2213</v>
      </c>
      <c r="AH80" s="433">
        <v>27799197</v>
      </c>
      <c r="AI80" s="433" t="s">
        <v>1191</v>
      </c>
      <c r="AJ80" s="433" t="s">
        <v>544</v>
      </c>
      <c r="AK80" s="436" t="s">
        <v>2214</v>
      </c>
      <c r="AL80" s="433" t="s">
        <v>2215</v>
      </c>
      <c r="AM80" s="433" t="s">
        <v>2216</v>
      </c>
      <c r="AO80" s="433" t="s">
        <v>1392</v>
      </c>
      <c r="AP80" s="433" t="s">
        <v>123</v>
      </c>
      <c r="AQ80" s="433" t="s">
        <v>1392</v>
      </c>
      <c r="AR80" s="433" t="s">
        <v>2217</v>
      </c>
      <c r="AS80" s="433" t="s">
        <v>2218</v>
      </c>
    </row>
    <row r="81" spans="1:45" x14ac:dyDescent="0.3">
      <c r="A81" s="433" t="str">
        <v>5680</v>
      </c>
      <c r="E81" s="434" t="s">
        <v>3011</v>
      </c>
      <c r="F81" s="435" t="s">
        <v>2137</v>
      </c>
      <c r="G81" s="433" t="s">
        <v>2138</v>
      </c>
      <c r="H81" s="433" t="s">
        <v>2139</v>
      </c>
      <c r="I81" s="433" t="s">
        <v>2140</v>
      </c>
      <c r="J81" s="433" t="s">
        <v>15</v>
      </c>
      <c r="K81" s="433" t="s">
        <v>115</v>
      </c>
      <c r="L81" s="433" t="s">
        <v>2</v>
      </c>
      <c r="M81" s="433" t="s">
        <v>1178</v>
      </c>
      <c r="N81" s="433" t="s">
        <v>57</v>
      </c>
      <c r="O81" s="433" t="s">
        <v>1398</v>
      </c>
      <c r="P81" s="433" t="s">
        <v>1181</v>
      </c>
      <c r="R81" s="433" t="s">
        <v>33</v>
      </c>
      <c r="S81" s="433" t="s">
        <v>1086</v>
      </c>
      <c r="T81" s="433" t="s">
        <v>35</v>
      </c>
      <c r="U81" s="433" t="s">
        <v>1446</v>
      </c>
      <c r="V81" s="433">
        <v>60602</v>
      </c>
      <c r="W81" s="433" t="s">
        <v>48</v>
      </c>
      <c r="X81" s="433" t="s">
        <v>6</v>
      </c>
      <c r="Y81" s="433" t="s">
        <v>2</v>
      </c>
      <c r="Z81" s="433" t="s">
        <v>2141</v>
      </c>
      <c r="AA81" s="433" t="s">
        <v>49</v>
      </c>
      <c r="AB81" s="433" t="s">
        <v>1239</v>
      </c>
      <c r="AC81" s="433" t="s">
        <v>111</v>
      </c>
      <c r="AD81" s="433" t="s">
        <v>2142</v>
      </c>
      <c r="AE81" s="433" t="s">
        <v>1624</v>
      </c>
      <c r="AF81" s="433" t="s">
        <v>2143</v>
      </c>
      <c r="AG81" s="433" t="s">
        <v>2144</v>
      </c>
      <c r="AH81" s="433">
        <v>27875297</v>
      </c>
      <c r="AI81" s="433" t="s">
        <v>1191</v>
      </c>
      <c r="AJ81" s="433" t="s">
        <v>2145</v>
      </c>
      <c r="AK81" s="436" t="s">
        <v>2146</v>
      </c>
      <c r="AL81" s="433" t="s">
        <v>1088</v>
      </c>
      <c r="AM81" s="433" t="s">
        <v>2147</v>
      </c>
      <c r="AO81" s="433" t="s">
        <v>1392</v>
      </c>
      <c r="AP81" s="433" t="s">
        <v>249</v>
      </c>
      <c r="AQ81" s="433" t="s">
        <v>1390</v>
      </c>
    </row>
    <row r="82" spans="1:45" x14ac:dyDescent="0.3">
      <c r="A82" s="433" t="str">
        <v>5748</v>
      </c>
      <c r="E82" s="434" t="s">
        <v>2979</v>
      </c>
      <c r="F82" s="435" t="s">
        <v>1736</v>
      </c>
      <c r="G82" s="433" t="s">
        <v>1737</v>
      </c>
      <c r="H82" s="433" t="s">
        <v>1738</v>
      </c>
      <c r="I82" s="433" t="s">
        <v>1739</v>
      </c>
      <c r="J82" s="433" t="s">
        <v>108</v>
      </c>
      <c r="K82" s="433" t="s">
        <v>1033</v>
      </c>
      <c r="L82" s="433" t="s">
        <v>1</v>
      </c>
      <c r="M82" s="433" t="s">
        <v>13</v>
      </c>
      <c r="N82" s="433" t="s">
        <v>57</v>
      </c>
      <c r="O82" s="433" t="s">
        <v>1398</v>
      </c>
      <c r="P82" s="433" t="s">
        <v>1181</v>
      </c>
      <c r="R82" s="433" t="s">
        <v>33</v>
      </c>
      <c r="S82" s="433" t="s">
        <v>1086</v>
      </c>
      <c r="T82" s="433" t="s">
        <v>35</v>
      </c>
      <c r="U82" s="433" t="s">
        <v>1446</v>
      </c>
      <c r="V82" s="433">
        <v>21301</v>
      </c>
      <c r="W82" s="433" t="s">
        <v>35</v>
      </c>
      <c r="X82" s="433" t="s">
        <v>15</v>
      </c>
      <c r="Y82" s="433" t="s">
        <v>1</v>
      </c>
      <c r="Z82" s="433" t="s">
        <v>766</v>
      </c>
      <c r="AA82" s="433" t="s">
        <v>42</v>
      </c>
      <c r="AB82" s="433" t="s">
        <v>1269</v>
      </c>
      <c r="AC82" s="433" t="s">
        <v>1269</v>
      </c>
      <c r="AD82" s="433" t="s">
        <v>1269</v>
      </c>
      <c r="AE82" s="433" t="s">
        <v>1644</v>
      </c>
      <c r="AF82" s="433" t="s">
        <v>1740</v>
      </c>
      <c r="AG82" s="433" t="s">
        <v>1741</v>
      </c>
      <c r="AH82" s="433">
        <v>24700081</v>
      </c>
      <c r="AI82" s="433">
        <v>24700081</v>
      </c>
      <c r="AJ82" s="433" t="s">
        <v>1743</v>
      </c>
      <c r="AK82" s="436" t="s">
        <v>1742</v>
      </c>
      <c r="AL82" s="433" t="s">
        <v>1310</v>
      </c>
      <c r="AM82" s="433" t="s">
        <v>1744</v>
      </c>
      <c r="AO82" s="433" t="s">
        <v>1392</v>
      </c>
      <c r="AP82" s="433" t="s">
        <v>1745</v>
      </c>
      <c r="AQ82" s="433" t="s">
        <v>1392</v>
      </c>
      <c r="AR82" s="433" t="s">
        <v>1746</v>
      </c>
      <c r="AS82" s="433" t="s">
        <v>1747</v>
      </c>
    </row>
    <row r="83" spans="1:45" x14ac:dyDescent="0.3">
      <c r="A83" s="433" t="str">
        <v>5818</v>
      </c>
      <c r="E83" s="434" t="s">
        <v>2984</v>
      </c>
      <c r="F83" s="435" t="s">
        <v>1796</v>
      </c>
      <c r="G83" s="433" t="s">
        <v>1797</v>
      </c>
      <c r="H83" s="433" t="s">
        <v>1798</v>
      </c>
      <c r="I83" s="433" t="s">
        <v>1799</v>
      </c>
      <c r="J83" s="433" t="s">
        <v>5</v>
      </c>
      <c r="K83" s="433" t="s">
        <v>66</v>
      </c>
      <c r="L83" s="433" t="s">
        <v>6</v>
      </c>
      <c r="M83" s="433" t="s">
        <v>14</v>
      </c>
      <c r="N83" s="433" t="s">
        <v>57</v>
      </c>
      <c r="O83" s="433" t="s">
        <v>1398</v>
      </c>
      <c r="P83" s="433" t="s">
        <v>1181</v>
      </c>
      <c r="R83" s="433" t="s">
        <v>33</v>
      </c>
      <c r="S83" s="433" t="s">
        <v>1086</v>
      </c>
      <c r="T83" s="433" t="s">
        <v>33</v>
      </c>
      <c r="U83" s="433" t="s">
        <v>1389</v>
      </c>
      <c r="V83" s="433">
        <v>30301</v>
      </c>
      <c r="W83" s="433" t="s">
        <v>38</v>
      </c>
      <c r="X83" s="433" t="s">
        <v>3</v>
      </c>
      <c r="Y83" s="433" t="s">
        <v>1</v>
      </c>
      <c r="Z83" s="433" t="s">
        <v>797</v>
      </c>
      <c r="AA83" s="433" t="s">
        <v>66</v>
      </c>
      <c r="AB83" s="433" t="s">
        <v>67</v>
      </c>
      <c r="AC83" s="433" t="s">
        <v>1200</v>
      </c>
      <c r="AD83" s="433" t="s">
        <v>1200</v>
      </c>
      <c r="AE83" s="433" t="s">
        <v>250</v>
      </c>
      <c r="AF83" s="433" t="s">
        <v>1800</v>
      </c>
      <c r="AG83" s="433" t="s">
        <v>1801</v>
      </c>
      <c r="AH83" s="433">
        <v>22795239</v>
      </c>
      <c r="AI83" s="433">
        <v>22795206</v>
      </c>
      <c r="AJ83" s="433" t="s">
        <v>1803</v>
      </c>
      <c r="AK83" s="436" t="s">
        <v>1802</v>
      </c>
      <c r="AL83" s="433" t="s">
        <v>1242</v>
      </c>
      <c r="AM83" s="433" t="s">
        <v>1804</v>
      </c>
      <c r="AO83" s="433" t="s">
        <v>1392</v>
      </c>
      <c r="AP83" s="433" t="s">
        <v>109</v>
      </c>
      <c r="AQ83" s="433" t="s">
        <v>1392</v>
      </c>
      <c r="AR83" s="433" t="s">
        <v>1805</v>
      </c>
      <c r="AS83" s="433" t="s">
        <v>1806</v>
      </c>
    </row>
    <row r="84" spans="1:45" x14ac:dyDescent="0.3">
      <c r="A84" s="433" t="str">
        <v>6016</v>
      </c>
      <c r="E84" s="434" t="s">
        <v>3030</v>
      </c>
      <c r="F84" s="435" t="s">
        <v>2365</v>
      </c>
      <c r="G84" s="433" t="s">
        <v>2366</v>
      </c>
      <c r="H84" s="433" t="s">
        <v>2367</v>
      </c>
      <c r="I84" s="433" t="s">
        <v>2368</v>
      </c>
      <c r="J84" s="433" t="s">
        <v>1175</v>
      </c>
      <c r="K84" s="433" t="s">
        <v>505</v>
      </c>
      <c r="L84" s="433" t="s">
        <v>4</v>
      </c>
      <c r="M84" s="433" t="s">
        <v>3</v>
      </c>
      <c r="N84" s="433" t="s">
        <v>57</v>
      </c>
      <c r="O84" s="433" t="s">
        <v>1398</v>
      </c>
      <c r="P84" s="433" t="s">
        <v>1181</v>
      </c>
      <c r="R84" s="433" t="s">
        <v>33</v>
      </c>
      <c r="S84" s="433" t="s">
        <v>1086</v>
      </c>
      <c r="T84" s="433" t="s">
        <v>33</v>
      </c>
      <c r="U84" s="433" t="s">
        <v>1389</v>
      </c>
      <c r="V84" s="433">
        <v>10903</v>
      </c>
      <c r="W84" s="433" t="s">
        <v>33</v>
      </c>
      <c r="X84" s="433" t="s">
        <v>10</v>
      </c>
      <c r="Y84" s="433" t="s">
        <v>3</v>
      </c>
      <c r="Z84" s="433" t="s">
        <v>631</v>
      </c>
      <c r="AA84" s="433" t="s">
        <v>34</v>
      </c>
      <c r="AB84" s="433" t="s">
        <v>74</v>
      </c>
      <c r="AC84" s="433" t="s">
        <v>1189</v>
      </c>
      <c r="AD84" s="433" t="s">
        <v>2369</v>
      </c>
      <c r="AE84" s="433" t="s">
        <v>250</v>
      </c>
      <c r="AF84" s="433" t="s">
        <v>2370</v>
      </c>
      <c r="AG84" s="433" t="s">
        <v>2371</v>
      </c>
      <c r="AH84" s="433">
        <v>22036843</v>
      </c>
      <c r="AI84" s="433">
        <v>22036843</v>
      </c>
      <c r="AJ84" s="433" t="s">
        <v>2373</v>
      </c>
      <c r="AK84" s="436" t="s">
        <v>2372</v>
      </c>
      <c r="AL84" s="433" t="s">
        <v>1190</v>
      </c>
      <c r="AM84" s="433" t="s">
        <v>2374</v>
      </c>
      <c r="AO84" s="433" t="s">
        <v>1390</v>
      </c>
      <c r="AQ84" s="433" t="s">
        <v>1390</v>
      </c>
    </row>
    <row r="85" spans="1:45" x14ac:dyDescent="0.3">
      <c r="A85" s="433" t="str">
        <v>6032</v>
      </c>
      <c r="E85" s="434" t="s">
        <v>3010</v>
      </c>
      <c r="F85" s="435" t="s">
        <v>2124</v>
      </c>
      <c r="G85" s="433" t="s">
        <v>2125</v>
      </c>
      <c r="H85" s="433" t="s">
        <v>2126</v>
      </c>
      <c r="I85" s="433" t="s">
        <v>2127</v>
      </c>
      <c r="J85" s="433" t="s">
        <v>15</v>
      </c>
      <c r="K85" s="433" t="s">
        <v>115</v>
      </c>
      <c r="L85" s="433" t="s">
        <v>1</v>
      </c>
      <c r="M85" s="433" t="s">
        <v>1178</v>
      </c>
      <c r="N85" s="433" t="s">
        <v>57</v>
      </c>
      <c r="O85" s="433" t="s">
        <v>1398</v>
      </c>
      <c r="P85" s="433" t="s">
        <v>1181</v>
      </c>
      <c r="R85" s="433" t="s">
        <v>33</v>
      </c>
      <c r="S85" s="433" t="s">
        <v>1086</v>
      </c>
      <c r="T85" s="433" t="s">
        <v>33</v>
      </c>
      <c r="U85" s="433" t="s">
        <v>1389</v>
      </c>
      <c r="V85" s="433">
        <v>60601</v>
      </c>
      <c r="W85" s="433" t="s">
        <v>48</v>
      </c>
      <c r="X85" s="433" t="s">
        <v>6</v>
      </c>
      <c r="Y85" s="433" t="s">
        <v>1</v>
      </c>
      <c r="Z85" s="433" t="s">
        <v>2128</v>
      </c>
      <c r="AA85" s="433" t="s">
        <v>49</v>
      </c>
      <c r="AB85" s="433" t="s">
        <v>1239</v>
      </c>
      <c r="AC85" s="433" t="s">
        <v>1239</v>
      </c>
      <c r="AD85" s="433" t="s">
        <v>2129</v>
      </c>
      <c r="AE85" s="433" t="s">
        <v>1624</v>
      </c>
      <c r="AF85" s="433" t="s">
        <v>2130</v>
      </c>
      <c r="AG85" s="433" t="s">
        <v>2131</v>
      </c>
      <c r="AH85" s="433">
        <v>27771569</v>
      </c>
      <c r="AI85" s="433">
        <v>27770322</v>
      </c>
      <c r="AJ85" s="433" t="s">
        <v>2133</v>
      </c>
      <c r="AK85" s="436" t="s">
        <v>2132</v>
      </c>
      <c r="AL85" s="433" t="s">
        <v>1240</v>
      </c>
      <c r="AM85" s="433" t="s">
        <v>2134</v>
      </c>
      <c r="AO85" s="433" t="s">
        <v>1392</v>
      </c>
      <c r="AP85" s="433" t="s">
        <v>1085</v>
      </c>
      <c r="AQ85" s="433" t="s">
        <v>1392</v>
      </c>
      <c r="AR85" s="433" t="s">
        <v>2135</v>
      </c>
      <c r="AS85" s="433" t="s">
        <v>2136</v>
      </c>
    </row>
    <row r="86" spans="1:45" x14ac:dyDescent="0.3">
      <c r="A86" s="433" t="str">
        <v>6033</v>
      </c>
      <c r="E86" s="434" t="s">
        <v>3031</v>
      </c>
      <c r="F86" s="435" t="s">
        <v>2375</v>
      </c>
      <c r="G86" s="433" t="s">
        <v>2376</v>
      </c>
      <c r="H86" s="433" t="s">
        <v>2377</v>
      </c>
      <c r="I86" s="433" t="s">
        <v>2378</v>
      </c>
      <c r="J86" s="433" t="s">
        <v>1175</v>
      </c>
      <c r="K86" s="433" t="s">
        <v>505</v>
      </c>
      <c r="L86" s="433" t="s">
        <v>3</v>
      </c>
      <c r="M86" s="433" t="s">
        <v>3</v>
      </c>
      <c r="N86" s="433" t="s">
        <v>57</v>
      </c>
      <c r="O86" s="433" t="s">
        <v>1398</v>
      </c>
      <c r="P86" s="433" t="s">
        <v>1181</v>
      </c>
      <c r="R86" s="433" t="s">
        <v>33</v>
      </c>
      <c r="S86" s="433" t="s">
        <v>1086</v>
      </c>
      <c r="T86" s="433" t="s">
        <v>33</v>
      </c>
      <c r="U86" s="433" t="s">
        <v>1389</v>
      </c>
      <c r="V86" s="433">
        <v>10201</v>
      </c>
      <c r="W86" s="433" t="s">
        <v>33</v>
      </c>
      <c r="X86" s="433" t="s">
        <v>2</v>
      </c>
      <c r="Y86" s="433" t="s">
        <v>1</v>
      </c>
      <c r="Z86" s="433" t="s">
        <v>583</v>
      </c>
      <c r="AA86" s="433" t="s">
        <v>34</v>
      </c>
      <c r="AB86" s="433" t="s">
        <v>75</v>
      </c>
      <c r="AC86" s="433" t="s">
        <v>75</v>
      </c>
      <c r="AD86" s="433" t="s">
        <v>153</v>
      </c>
      <c r="AE86" s="433" t="s">
        <v>250</v>
      </c>
      <c r="AF86" s="433" t="s">
        <v>2379</v>
      </c>
      <c r="AG86" s="433" t="s">
        <v>2380</v>
      </c>
      <c r="AH86" s="433">
        <v>22897944</v>
      </c>
      <c r="AI86" s="433">
        <v>40805054</v>
      </c>
      <c r="AJ86" s="433" t="s">
        <v>2382</v>
      </c>
      <c r="AK86" s="436" t="s">
        <v>2381</v>
      </c>
      <c r="AL86" s="433" t="s">
        <v>1197</v>
      </c>
      <c r="AM86" s="433" t="s">
        <v>1428</v>
      </c>
      <c r="AO86" s="433" t="s">
        <v>1390</v>
      </c>
      <c r="AQ86" s="433" t="s">
        <v>1392</v>
      </c>
      <c r="AR86" s="433" t="s">
        <v>2383</v>
      </c>
      <c r="AS86" s="433" t="s">
        <v>2384</v>
      </c>
    </row>
    <row r="87" spans="1:45" x14ac:dyDescent="0.3">
      <c r="A87" s="433" t="str">
        <v>6034</v>
      </c>
      <c r="E87" s="434" t="s">
        <v>3035</v>
      </c>
      <c r="F87" s="435" t="s">
        <v>2416</v>
      </c>
      <c r="G87" s="433" t="s">
        <v>2417</v>
      </c>
      <c r="H87" s="433" t="s">
        <v>2418</v>
      </c>
      <c r="I87" s="433" t="s">
        <v>2419</v>
      </c>
      <c r="J87" s="433" t="s">
        <v>1</v>
      </c>
      <c r="K87" s="433" t="s">
        <v>504</v>
      </c>
      <c r="L87" s="433" t="s">
        <v>4</v>
      </c>
      <c r="M87" s="433" t="s">
        <v>1</v>
      </c>
      <c r="N87" s="433" t="s">
        <v>57</v>
      </c>
      <c r="O87" s="433" t="s">
        <v>1398</v>
      </c>
      <c r="P87" s="433" t="s">
        <v>1181</v>
      </c>
      <c r="R87" s="433" t="s">
        <v>33</v>
      </c>
      <c r="S87" s="433" t="s">
        <v>1086</v>
      </c>
      <c r="T87" s="433" t="s">
        <v>33</v>
      </c>
      <c r="U87" s="433" t="s">
        <v>1389</v>
      </c>
      <c r="V87" s="433">
        <v>11804</v>
      </c>
      <c r="W87" s="433" t="s">
        <v>33</v>
      </c>
      <c r="X87" s="433" t="s">
        <v>45</v>
      </c>
      <c r="Y87" s="433" t="s">
        <v>4</v>
      </c>
      <c r="Z87" s="433" t="s">
        <v>671</v>
      </c>
      <c r="AA87" s="433" t="s">
        <v>34</v>
      </c>
      <c r="AB87" s="433" t="s">
        <v>46</v>
      </c>
      <c r="AC87" s="433" t="s">
        <v>1206</v>
      </c>
      <c r="AD87" s="433" t="s">
        <v>2420</v>
      </c>
      <c r="AE87" s="433" t="s">
        <v>250</v>
      </c>
      <c r="AF87" s="433" t="s">
        <v>2421</v>
      </c>
      <c r="AG87" s="433" t="s">
        <v>2422</v>
      </c>
      <c r="AH87" s="433">
        <v>22765536</v>
      </c>
      <c r="AI87" s="433" t="s">
        <v>1191</v>
      </c>
      <c r="AJ87" s="433" t="s">
        <v>2424</v>
      </c>
      <c r="AK87" s="436" t="s">
        <v>2423</v>
      </c>
      <c r="AL87" s="433" t="s">
        <v>1193</v>
      </c>
      <c r="AM87" s="433" t="s">
        <v>1529</v>
      </c>
      <c r="AO87" s="433" t="s">
        <v>1392</v>
      </c>
      <c r="AP87" s="433" t="s">
        <v>2425</v>
      </c>
      <c r="AQ87" s="433" t="s">
        <v>1392</v>
      </c>
      <c r="AR87" s="433" t="s">
        <v>2426</v>
      </c>
      <c r="AS87" s="433" t="s">
        <v>2427</v>
      </c>
    </row>
    <row r="88" spans="1:45" x14ac:dyDescent="0.3">
      <c r="A88" s="433" t="str">
        <v>6104</v>
      </c>
      <c r="E88" s="434" t="s">
        <v>3032</v>
      </c>
      <c r="F88" s="435" t="s">
        <v>2385</v>
      </c>
      <c r="G88" s="433" t="s">
        <v>2386</v>
      </c>
      <c r="H88" s="433" t="s">
        <v>2387</v>
      </c>
      <c r="I88" s="433" t="s">
        <v>2388</v>
      </c>
      <c r="J88" s="433" t="s">
        <v>5</v>
      </c>
      <c r="K88" s="433" t="s">
        <v>66</v>
      </c>
      <c r="L88" s="433" t="s">
        <v>7</v>
      </c>
      <c r="M88" s="433" t="s">
        <v>14</v>
      </c>
      <c r="N88" s="433" t="s">
        <v>57</v>
      </c>
      <c r="O88" s="433" t="s">
        <v>1398</v>
      </c>
      <c r="P88" s="433" t="s">
        <v>1181</v>
      </c>
      <c r="R88" s="433" t="s">
        <v>33</v>
      </c>
      <c r="S88" s="433" t="s">
        <v>1086</v>
      </c>
      <c r="T88" s="433" t="s">
        <v>33</v>
      </c>
      <c r="U88" s="433" t="s">
        <v>1389</v>
      </c>
      <c r="V88" s="433">
        <v>30111</v>
      </c>
      <c r="W88" s="433" t="s">
        <v>38</v>
      </c>
      <c r="X88" s="433" t="s">
        <v>1</v>
      </c>
      <c r="Y88" s="433" t="s">
        <v>13</v>
      </c>
      <c r="Z88" s="433" t="s">
        <v>791</v>
      </c>
      <c r="AA88" s="433" t="s">
        <v>66</v>
      </c>
      <c r="AB88" s="433" t="s">
        <v>66</v>
      </c>
      <c r="AC88" s="433" t="s">
        <v>2389</v>
      </c>
      <c r="AD88" s="433" t="s">
        <v>2389</v>
      </c>
      <c r="AE88" s="433" t="s">
        <v>250</v>
      </c>
      <c r="AF88" s="433" t="s">
        <v>2390</v>
      </c>
      <c r="AG88" s="433" t="s">
        <v>2391</v>
      </c>
      <c r="AH88" s="433">
        <v>25736828</v>
      </c>
      <c r="AI88" s="433">
        <v>25739313</v>
      </c>
      <c r="AJ88" s="433" t="s">
        <v>2393</v>
      </c>
      <c r="AK88" s="436" t="s">
        <v>2392</v>
      </c>
      <c r="AL88" s="433" t="s">
        <v>1287</v>
      </c>
      <c r="AM88" s="433" t="s">
        <v>2329</v>
      </c>
      <c r="AO88" s="433" t="s">
        <v>1390</v>
      </c>
      <c r="AQ88" s="433" t="s">
        <v>1390</v>
      </c>
    </row>
    <row r="89" spans="1:45" x14ac:dyDescent="0.3">
      <c r="A89" s="433" t="str">
        <v>6105</v>
      </c>
      <c r="E89" s="434" t="s">
        <v>3034</v>
      </c>
      <c r="F89" s="435" t="s">
        <v>2405</v>
      </c>
      <c r="G89" s="433" t="s">
        <v>2406</v>
      </c>
      <c r="H89" s="433" t="s">
        <v>2407</v>
      </c>
      <c r="I89" s="433" t="s">
        <v>2408</v>
      </c>
      <c r="J89" s="433" t="s">
        <v>3</v>
      </c>
      <c r="K89" s="433" t="s">
        <v>42</v>
      </c>
      <c r="L89" s="433" t="s">
        <v>2</v>
      </c>
      <c r="M89" s="433" t="s">
        <v>9</v>
      </c>
      <c r="N89" s="433" t="s">
        <v>57</v>
      </c>
      <c r="O89" s="433" t="s">
        <v>1398</v>
      </c>
      <c r="P89" s="433" t="s">
        <v>1181</v>
      </c>
      <c r="R89" s="433" t="s">
        <v>33</v>
      </c>
      <c r="S89" s="433" t="s">
        <v>1086</v>
      </c>
      <c r="T89" s="433" t="s">
        <v>33</v>
      </c>
      <c r="U89" s="433" t="s">
        <v>1389</v>
      </c>
      <c r="V89" s="433">
        <v>20110</v>
      </c>
      <c r="W89" s="433" t="s">
        <v>35</v>
      </c>
      <c r="X89" s="433" t="s">
        <v>1</v>
      </c>
      <c r="Y89" s="433" t="s">
        <v>11</v>
      </c>
      <c r="Z89" s="433" t="s">
        <v>691</v>
      </c>
      <c r="AA89" s="433" t="s">
        <v>42</v>
      </c>
      <c r="AB89" s="433" t="s">
        <v>42</v>
      </c>
      <c r="AC89" s="433" t="s">
        <v>36</v>
      </c>
      <c r="AD89" s="433" t="s">
        <v>2409</v>
      </c>
      <c r="AE89" s="433" t="s">
        <v>250</v>
      </c>
      <c r="AF89" s="433" t="s">
        <v>2410</v>
      </c>
      <c r="AG89" s="433" t="s">
        <v>2411</v>
      </c>
      <c r="AH89" s="433">
        <v>24406240</v>
      </c>
      <c r="AI89" s="433">
        <v>24406240</v>
      </c>
      <c r="AJ89" s="433" t="s">
        <v>2413</v>
      </c>
      <c r="AK89" s="436" t="s">
        <v>2412</v>
      </c>
      <c r="AL89" s="433" t="s">
        <v>1201</v>
      </c>
      <c r="AM89" s="433" t="s">
        <v>1595</v>
      </c>
      <c r="AO89" s="433" t="s">
        <v>1390</v>
      </c>
      <c r="AQ89" s="433" t="s">
        <v>1392</v>
      </c>
      <c r="AR89" s="433" t="s">
        <v>2414</v>
      </c>
      <c r="AS89" s="433" t="s">
        <v>2415</v>
      </c>
    </row>
    <row r="90" spans="1:45" x14ac:dyDescent="0.3">
      <c r="A90" s="433" t="str">
        <v>6130</v>
      </c>
      <c r="E90" s="434" t="s">
        <v>3033</v>
      </c>
      <c r="F90" s="435" t="s">
        <v>2394</v>
      </c>
      <c r="G90" s="433" t="s">
        <v>2395</v>
      </c>
      <c r="H90" s="433" t="s">
        <v>2396</v>
      </c>
      <c r="I90" s="433" t="s">
        <v>2397</v>
      </c>
      <c r="J90" s="433" t="s">
        <v>13</v>
      </c>
      <c r="K90" s="433" t="s">
        <v>122</v>
      </c>
      <c r="L90" s="433" t="s">
        <v>3</v>
      </c>
      <c r="M90" s="433" t="s">
        <v>108</v>
      </c>
      <c r="N90" s="433" t="s">
        <v>57</v>
      </c>
      <c r="O90" s="433" t="s">
        <v>1398</v>
      </c>
      <c r="P90" s="433" t="s">
        <v>1181</v>
      </c>
      <c r="R90" s="433" t="s">
        <v>33</v>
      </c>
      <c r="S90" s="433" t="s">
        <v>1086</v>
      </c>
      <c r="T90" s="433" t="s">
        <v>35</v>
      </c>
      <c r="U90" s="433" t="s">
        <v>1446</v>
      </c>
      <c r="V90" s="433">
        <v>50803</v>
      </c>
      <c r="W90" s="433" t="s">
        <v>65</v>
      </c>
      <c r="X90" s="433" t="s">
        <v>9</v>
      </c>
      <c r="Y90" s="433" t="s">
        <v>3</v>
      </c>
      <c r="Z90" s="433" t="s">
        <v>907</v>
      </c>
      <c r="AA90" s="433" t="s">
        <v>1205</v>
      </c>
      <c r="AB90" s="433" t="s">
        <v>138</v>
      </c>
      <c r="AC90" s="433" t="s">
        <v>2398</v>
      </c>
      <c r="AD90" s="433" t="s">
        <v>2398</v>
      </c>
      <c r="AE90" s="433" t="s">
        <v>473</v>
      </c>
      <c r="AF90" s="433" t="s">
        <v>2399</v>
      </c>
      <c r="AG90" s="433" t="s">
        <v>2400</v>
      </c>
      <c r="AH90" s="433">
        <v>26931066</v>
      </c>
      <c r="AI90" s="433">
        <v>26931066</v>
      </c>
      <c r="AJ90" s="433" t="s">
        <v>2402</v>
      </c>
      <c r="AK90" s="436" t="s">
        <v>2401</v>
      </c>
      <c r="AL90" s="433" t="s">
        <v>1284</v>
      </c>
      <c r="AM90" s="433" t="s">
        <v>2007</v>
      </c>
      <c r="AO90" s="433" t="s">
        <v>1390</v>
      </c>
      <c r="AQ90" s="433" t="s">
        <v>1392</v>
      </c>
      <c r="AR90" s="433" t="s">
        <v>2403</v>
      </c>
      <c r="AS90" s="433" t="s">
        <v>2404</v>
      </c>
    </row>
    <row r="91" spans="1:45" x14ac:dyDescent="0.3">
      <c r="A91" s="433" t="str">
        <v>6358</v>
      </c>
      <c r="E91" s="434" t="s">
        <v>3038</v>
      </c>
      <c r="F91" s="435" t="s">
        <v>2450</v>
      </c>
      <c r="G91" s="433" t="s">
        <v>2451</v>
      </c>
      <c r="H91" s="433" t="s">
        <v>2452</v>
      </c>
      <c r="I91" s="433" t="s">
        <v>2453</v>
      </c>
      <c r="J91" s="433" t="s">
        <v>148</v>
      </c>
      <c r="K91" s="433" t="s">
        <v>36</v>
      </c>
      <c r="L91" s="433" t="s">
        <v>2</v>
      </c>
      <c r="M91" s="433" t="s">
        <v>4</v>
      </c>
      <c r="N91" s="433" t="s">
        <v>57</v>
      </c>
      <c r="O91" s="433" t="s">
        <v>1398</v>
      </c>
      <c r="P91" s="433" t="s">
        <v>1181</v>
      </c>
      <c r="R91" s="433" t="s">
        <v>33</v>
      </c>
      <c r="S91" s="433" t="s">
        <v>1086</v>
      </c>
      <c r="T91" s="433" t="s">
        <v>33</v>
      </c>
      <c r="U91" s="433" t="s">
        <v>1389</v>
      </c>
      <c r="V91" s="433">
        <v>10313</v>
      </c>
      <c r="W91" s="433" t="s">
        <v>33</v>
      </c>
      <c r="X91" s="433" t="s">
        <v>3</v>
      </c>
      <c r="Y91" s="433" t="s">
        <v>15</v>
      </c>
      <c r="Z91" s="433" t="s">
        <v>598</v>
      </c>
      <c r="AA91" s="433" t="s">
        <v>34</v>
      </c>
      <c r="AB91" s="433" t="s">
        <v>36</v>
      </c>
      <c r="AC91" s="433" t="s">
        <v>2454</v>
      </c>
      <c r="AD91" s="433" t="s">
        <v>2455</v>
      </c>
      <c r="AE91" s="433" t="s">
        <v>250</v>
      </c>
      <c r="AF91" s="433" t="s">
        <v>2456</v>
      </c>
      <c r="AG91" s="433" t="s">
        <v>2457</v>
      </c>
      <c r="AH91" s="433">
        <v>22702273</v>
      </c>
      <c r="AI91" s="433">
        <v>22701419</v>
      </c>
      <c r="AJ91" s="433" t="s">
        <v>2459</v>
      </c>
      <c r="AK91" s="436" t="s">
        <v>2458</v>
      </c>
      <c r="AL91" s="433" t="s">
        <v>1441</v>
      </c>
      <c r="AM91" s="433" t="s">
        <v>2330</v>
      </c>
      <c r="AO91" s="433" t="s">
        <v>1390</v>
      </c>
      <c r="AQ91" s="433" t="s">
        <v>1392</v>
      </c>
      <c r="AR91" s="433" t="s">
        <v>2460</v>
      </c>
      <c r="AS91" s="433" t="s">
        <v>2461</v>
      </c>
    </row>
    <row r="92" spans="1:45" x14ac:dyDescent="0.3">
      <c r="A92" s="433" t="str">
        <v>6502</v>
      </c>
      <c r="E92" s="434" t="s">
        <v>3036</v>
      </c>
      <c r="F92" s="435" t="s">
        <v>2428</v>
      </c>
      <c r="G92" s="433" t="s">
        <v>2429</v>
      </c>
      <c r="H92" s="433" t="s">
        <v>2430</v>
      </c>
      <c r="I92" s="433" t="s">
        <v>2431</v>
      </c>
      <c r="J92" s="433" t="s">
        <v>3</v>
      </c>
      <c r="K92" s="433" t="s">
        <v>42</v>
      </c>
      <c r="L92" s="433" t="s">
        <v>1</v>
      </c>
      <c r="M92" s="433" t="s">
        <v>9</v>
      </c>
      <c r="N92" s="433" t="s">
        <v>57</v>
      </c>
      <c r="O92" s="433" t="s">
        <v>1398</v>
      </c>
      <c r="P92" s="433" t="s">
        <v>1181</v>
      </c>
      <c r="R92" s="433" t="s">
        <v>33</v>
      </c>
      <c r="S92" s="433" t="s">
        <v>1086</v>
      </c>
      <c r="T92" s="433" t="s">
        <v>33</v>
      </c>
      <c r="U92" s="433" t="s">
        <v>1389</v>
      </c>
      <c r="V92" s="433">
        <v>20103</v>
      </c>
      <c r="W92" s="433" t="s">
        <v>35</v>
      </c>
      <c r="X92" s="433" t="s">
        <v>1</v>
      </c>
      <c r="Y92" s="433" t="s">
        <v>3</v>
      </c>
      <c r="Z92" s="433" t="s">
        <v>684</v>
      </c>
      <c r="AA92" s="433" t="s">
        <v>42</v>
      </c>
      <c r="AB92" s="433" t="s">
        <v>42</v>
      </c>
      <c r="AC92" s="433" t="s">
        <v>2432</v>
      </c>
      <c r="AD92" s="433" t="s">
        <v>2433</v>
      </c>
      <c r="AE92" s="433" t="s">
        <v>250</v>
      </c>
      <c r="AF92" s="433" t="s">
        <v>2434</v>
      </c>
      <c r="AG92" s="433" t="s">
        <v>2435</v>
      </c>
      <c r="AH92" s="433">
        <v>24830391</v>
      </c>
      <c r="AI92" s="433">
        <v>24830055</v>
      </c>
      <c r="AJ92" s="433" t="s">
        <v>2437</v>
      </c>
      <c r="AK92" s="436" t="s">
        <v>2436</v>
      </c>
      <c r="AL92" s="433" t="s">
        <v>1273</v>
      </c>
      <c r="AM92" s="433" t="s">
        <v>2332</v>
      </c>
      <c r="AO92" s="433" t="s">
        <v>1390</v>
      </c>
      <c r="AQ92" s="433" t="s">
        <v>1392</v>
      </c>
      <c r="AR92" s="433" t="s">
        <v>2438</v>
      </c>
      <c r="AS92" s="433" t="s">
        <v>2439</v>
      </c>
    </row>
    <row r="93" spans="1:45" x14ac:dyDescent="0.3">
      <c r="A93" s="433" t="str">
        <v>6503</v>
      </c>
      <c r="E93" s="434" t="s">
        <v>3037</v>
      </c>
      <c r="F93" s="435" t="s">
        <v>2440</v>
      </c>
      <c r="G93" s="433" t="s">
        <v>2441</v>
      </c>
      <c r="H93" s="433" t="s">
        <v>2442</v>
      </c>
      <c r="I93" s="433" t="s">
        <v>2443</v>
      </c>
      <c r="J93" s="433" t="s">
        <v>1</v>
      </c>
      <c r="K93" s="433" t="s">
        <v>504</v>
      </c>
      <c r="L93" s="433" t="s">
        <v>4</v>
      </c>
      <c r="M93" s="433" t="s">
        <v>1</v>
      </c>
      <c r="N93" s="433" t="s">
        <v>57</v>
      </c>
      <c r="O93" s="433" t="s">
        <v>1398</v>
      </c>
      <c r="P93" s="433" t="s">
        <v>1181</v>
      </c>
      <c r="R93" s="433" t="s">
        <v>33</v>
      </c>
      <c r="S93" s="433" t="s">
        <v>1086</v>
      </c>
      <c r="T93" s="433" t="s">
        <v>33</v>
      </c>
      <c r="U93" s="433" t="s">
        <v>1389</v>
      </c>
      <c r="V93" s="433">
        <v>11802</v>
      </c>
      <c r="W93" s="433" t="s">
        <v>33</v>
      </c>
      <c r="X93" s="433" t="s">
        <v>45</v>
      </c>
      <c r="Y93" s="433" t="s">
        <v>2</v>
      </c>
      <c r="Z93" s="433" t="s">
        <v>669</v>
      </c>
      <c r="AA93" s="433" t="s">
        <v>34</v>
      </c>
      <c r="AB93" s="433" t="s">
        <v>46</v>
      </c>
      <c r="AC93" s="433" t="s">
        <v>1258</v>
      </c>
      <c r="AD93" s="433" t="s">
        <v>474</v>
      </c>
      <c r="AE93" s="433" t="s">
        <v>250</v>
      </c>
      <c r="AF93" s="433" t="s">
        <v>2444</v>
      </c>
      <c r="AG93" s="433" t="s">
        <v>2445</v>
      </c>
      <c r="AH93" s="433">
        <v>27738916</v>
      </c>
      <c r="AI93" s="433" t="s">
        <v>1191</v>
      </c>
      <c r="AJ93" s="433" t="s">
        <v>2446</v>
      </c>
      <c r="AK93" s="436" t="s">
        <v>2447</v>
      </c>
      <c r="AL93" s="433" t="s">
        <v>1193</v>
      </c>
      <c r="AM93" s="433" t="s">
        <v>1529</v>
      </c>
      <c r="AO93" s="433" t="s">
        <v>1390</v>
      </c>
      <c r="AQ93" s="433" t="s">
        <v>1392</v>
      </c>
      <c r="AR93" s="433" t="s">
        <v>2448</v>
      </c>
      <c r="AS93" s="433" t="s">
        <v>2449</v>
      </c>
    </row>
    <row r="94" spans="1:45" x14ac:dyDescent="0.3">
      <c r="A94" s="433" t="str">
        <v>6504</v>
      </c>
      <c r="E94" s="434" t="s">
        <v>3040</v>
      </c>
      <c r="F94" s="435" t="s">
        <v>2469</v>
      </c>
      <c r="G94" s="433" t="s">
        <v>2470</v>
      </c>
      <c r="H94" s="433" t="s">
        <v>2471</v>
      </c>
      <c r="I94" s="433" t="s">
        <v>2472</v>
      </c>
      <c r="J94" s="433" t="s">
        <v>1177</v>
      </c>
      <c r="K94" s="433" t="s">
        <v>506</v>
      </c>
      <c r="L94" s="433" t="s">
        <v>6</v>
      </c>
      <c r="M94" s="433" t="s">
        <v>2</v>
      </c>
      <c r="N94" s="433" t="s">
        <v>57</v>
      </c>
      <c r="O94" s="433" t="s">
        <v>1398</v>
      </c>
      <c r="P94" s="433" t="s">
        <v>1181</v>
      </c>
      <c r="R94" s="433" t="s">
        <v>33</v>
      </c>
      <c r="S94" s="433" t="s">
        <v>1086</v>
      </c>
      <c r="T94" s="433" t="s">
        <v>33</v>
      </c>
      <c r="U94" s="433" t="s">
        <v>1389</v>
      </c>
      <c r="V94" s="433">
        <v>11104</v>
      </c>
      <c r="W94" s="433" t="s">
        <v>33</v>
      </c>
      <c r="X94" s="433" t="s">
        <v>13</v>
      </c>
      <c r="Y94" s="433" t="s">
        <v>4</v>
      </c>
      <c r="Z94" s="433" t="s">
        <v>643</v>
      </c>
      <c r="AA94" s="433" t="s">
        <v>34</v>
      </c>
      <c r="AB94" s="433" t="s">
        <v>1217</v>
      </c>
      <c r="AC94" s="433" t="s">
        <v>1245</v>
      </c>
      <c r="AD94" s="433" t="s">
        <v>2473</v>
      </c>
      <c r="AE94" s="433" t="s">
        <v>250</v>
      </c>
      <c r="AF94" s="433" t="s">
        <v>2474</v>
      </c>
      <c r="AG94" s="433" t="s">
        <v>2475</v>
      </c>
      <c r="AH94" s="433">
        <v>22293801</v>
      </c>
      <c r="AI94" s="433">
        <v>22293801</v>
      </c>
      <c r="AJ94" s="433" t="s">
        <v>2477</v>
      </c>
      <c r="AK94" s="436" t="s">
        <v>2476</v>
      </c>
      <c r="AL94" s="433" t="s">
        <v>1218</v>
      </c>
      <c r="AM94" s="433" t="s">
        <v>1493</v>
      </c>
      <c r="AO94" s="433" t="s">
        <v>1390</v>
      </c>
      <c r="AQ94" s="433" t="s">
        <v>1392</v>
      </c>
      <c r="AR94" s="433" t="s">
        <v>2478</v>
      </c>
      <c r="AS94" s="433" t="s">
        <v>2479</v>
      </c>
    </row>
    <row r="95" spans="1:45" x14ac:dyDescent="0.3">
      <c r="A95" s="433" t="str">
        <v>6505</v>
      </c>
      <c r="E95" s="434" t="s">
        <v>3043</v>
      </c>
      <c r="F95" s="435" t="s">
        <v>2501</v>
      </c>
      <c r="G95" s="433" t="s">
        <v>2502</v>
      </c>
      <c r="H95" s="433" t="s">
        <v>2503</v>
      </c>
      <c r="I95" s="433" t="s">
        <v>2504</v>
      </c>
      <c r="J95" s="433" t="s">
        <v>4</v>
      </c>
      <c r="K95" s="433" t="s">
        <v>41</v>
      </c>
      <c r="L95" s="433" t="s">
        <v>6</v>
      </c>
      <c r="M95" s="433" t="s">
        <v>10</v>
      </c>
      <c r="N95" s="433" t="s">
        <v>57</v>
      </c>
      <c r="O95" s="433" t="s">
        <v>1398</v>
      </c>
      <c r="P95" s="433" t="s">
        <v>1181</v>
      </c>
      <c r="R95" s="433" t="s">
        <v>33</v>
      </c>
      <c r="S95" s="433" t="s">
        <v>1086</v>
      </c>
      <c r="T95" s="433" t="s">
        <v>33</v>
      </c>
      <c r="U95" s="433" t="s">
        <v>1389</v>
      </c>
      <c r="V95" s="433">
        <v>20706</v>
      </c>
      <c r="W95" s="433" t="s">
        <v>35</v>
      </c>
      <c r="X95" s="433" t="s">
        <v>7</v>
      </c>
      <c r="Y95" s="433" t="s">
        <v>6</v>
      </c>
      <c r="Z95" s="433" t="s">
        <v>739</v>
      </c>
      <c r="AA95" s="433" t="s">
        <v>42</v>
      </c>
      <c r="AB95" s="433" t="s">
        <v>117</v>
      </c>
      <c r="AC95" s="433" t="s">
        <v>2505</v>
      </c>
      <c r="AD95" s="433" t="s">
        <v>2506</v>
      </c>
      <c r="AE95" s="433" t="s">
        <v>250</v>
      </c>
      <c r="AF95" s="433" t="s">
        <v>2507</v>
      </c>
      <c r="AG95" s="433" t="s">
        <v>2508</v>
      </c>
      <c r="AH95" s="433">
        <v>24533107</v>
      </c>
      <c r="AI95" s="433">
        <v>24533148</v>
      </c>
      <c r="AJ95" s="433" t="s">
        <v>2510</v>
      </c>
      <c r="AK95" s="436" t="s">
        <v>2509</v>
      </c>
      <c r="AL95" s="433" t="s">
        <v>1631</v>
      </c>
      <c r="AM95" s="433" t="s">
        <v>1632</v>
      </c>
      <c r="AO95" s="433" t="s">
        <v>1390</v>
      </c>
      <c r="AQ95" s="433" t="s">
        <v>1392</v>
      </c>
      <c r="AR95" s="433" t="s">
        <v>2511</v>
      </c>
      <c r="AS95" s="433" t="s">
        <v>2512</v>
      </c>
    </row>
    <row r="96" spans="1:45" x14ac:dyDescent="0.3">
      <c r="A96" s="433" t="str">
        <v>6506</v>
      </c>
      <c r="E96" s="434" t="s">
        <v>3047</v>
      </c>
      <c r="F96" s="435" t="s">
        <v>2540</v>
      </c>
      <c r="G96" s="433" t="s">
        <v>2541</v>
      </c>
      <c r="H96" s="433" t="s">
        <v>2542</v>
      </c>
      <c r="I96" s="433" t="s">
        <v>2543</v>
      </c>
      <c r="J96" s="433" t="s">
        <v>5</v>
      </c>
      <c r="K96" s="433" t="s">
        <v>66</v>
      </c>
      <c r="L96" s="433" t="s">
        <v>2</v>
      </c>
      <c r="M96" s="433" t="s">
        <v>14</v>
      </c>
      <c r="N96" s="433" t="s">
        <v>57</v>
      </c>
      <c r="O96" s="433" t="s">
        <v>1398</v>
      </c>
      <c r="P96" s="433" t="s">
        <v>1181</v>
      </c>
      <c r="R96" s="433" t="s">
        <v>33</v>
      </c>
      <c r="S96" s="433" t="s">
        <v>1086</v>
      </c>
      <c r="T96" s="433" t="s">
        <v>33</v>
      </c>
      <c r="U96" s="433" t="s">
        <v>1389</v>
      </c>
      <c r="V96" s="433">
        <v>30109</v>
      </c>
      <c r="W96" s="433" t="s">
        <v>38</v>
      </c>
      <c r="X96" s="433" t="s">
        <v>1</v>
      </c>
      <c r="Y96" s="433" t="s">
        <v>10</v>
      </c>
      <c r="Z96" s="433" t="s">
        <v>2544</v>
      </c>
      <c r="AA96" s="433" t="s">
        <v>66</v>
      </c>
      <c r="AB96" s="433" t="s">
        <v>66</v>
      </c>
      <c r="AC96" s="433" t="s">
        <v>90</v>
      </c>
      <c r="AD96" s="433" t="s">
        <v>90</v>
      </c>
      <c r="AE96" s="433" t="s">
        <v>250</v>
      </c>
      <c r="AF96" s="433" t="s">
        <v>2545</v>
      </c>
      <c r="AG96" s="433" t="s">
        <v>2546</v>
      </c>
      <c r="AH96" s="433">
        <v>25536190</v>
      </c>
      <c r="AI96" s="433">
        <v>25536190</v>
      </c>
      <c r="AJ96" s="433" t="s">
        <v>2548</v>
      </c>
      <c r="AK96" s="436" t="s">
        <v>2547</v>
      </c>
      <c r="AL96" s="433" t="s">
        <v>1277</v>
      </c>
      <c r="AM96" s="433" t="s">
        <v>1774</v>
      </c>
      <c r="AO96" s="433" t="s">
        <v>1390</v>
      </c>
      <c r="AQ96" s="433" t="s">
        <v>1392</v>
      </c>
      <c r="AR96" s="433" t="s">
        <v>2549</v>
      </c>
      <c r="AS96" s="433" t="s">
        <v>2550</v>
      </c>
    </row>
    <row r="97" spans="1:45" x14ac:dyDescent="0.3">
      <c r="A97" s="433" t="str">
        <v>6507</v>
      </c>
      <c r="E97" s="434" t="s">
        <v>3041</v>
      </c>
      <c r="F97" s="435" t="s">
        <v>2481</v>
      </c>
      <c r="G97" s="433" t="s">
        <v>2482</v>
      </c>
      <c r="H97" s="433" t="s">
        <v>2483</v>
      </c>
      <c r="I97" s="433" t="s">
        <v>2484</v>
      </c>
      <c r="J97" s="433" t="s">
        <v>7</v>
      </c>
      <c r="K97" s="433" t="s">
        <v>58</v>
      </c>
      <c r="L97" s="433" t="s">
        <v>4</v>
      </c>
      <c r="M97" s="433" t="s">
        <v>62</v>
      </c>
      <c r="N97" s="433" t="s">
        <v>57</v>
      </c>
      <c r="O97" s="433" t="s">
        <v>1398</v>
      </c>
      <c r="P97" s="433" t="s">
        <v>1181</v>
      </c>
      <c r="R97" s="433" t="s">
        <v>33</v>
      </c>
      <c r="S97" s="433" t="s">
        <v>1086</v>
      </c>
      <c r="T97" s="433" t="s">
        <v>33</v>
      </c>
      <c r="U97" s="433" t="s">
        <v>1389</v>
      </c>
      <c r="V97" s="433">
        <v>40202</v>
      </c>
      <c r="W97" s="433" t="s">
        <v>57</v>
      </c>
      <c r="X97" s="433" t="s">
        <v>2</v>
      </c>
      <c r="Y97" s="433" t="s">
        <v>2</v>
      </c>
      <c r="Z97" s="433" t="s">
        <v>835</v>
      </c>
      <c r="AA97" s="433" t="s">
        <v>58</v>
      </c>
      <c r="AB97" s="433" t="s">
        <v>157</v>
      </c>
      <c r="AC97" s="433" t="s">
        <v>91</v>
      </c>
      <c r="AD97" s="433" t="s">
        <v>91</v>
      </c>
      <c r="AE97" s="433" t="s">
        <v>250</v>
      </c>
      <c r="AF97" s="433" t="s">
        <v>2485</v>
      </c>
      <c r="AG97" s="433" t="s">
        <v>2486</v>
      </c>
      <c r="AH97" s="433">
        <v>22382053</v>
      </c>
      <c r="AI97" s="433">
        <v>22385053</v>
      </c>
      <c r="AJ97" s="433" t="s">
        <v>2488</v>
      </c>
      <c r="AK97" s="436" t="s">
        <v>2487</v>
      </c>
      <c r="AL97" s="433" t="s">
        <v>1227</v>
      </c>
      <c r="AM97" s="433" t="s">
        <v>1853</v>
      </c>
      <c r="AO97" s="433" t="s">
        <v>1390</v>
      </c>
      <c r="AQ97" s="433" t="s">
        <v>1392</v>
      </c>
      <c r="AR97" s="433" t="s">
        <v>2489</v>
      </c>
      <c r="AS97" s="433" t="s">
        <v>2490</v>
      </c>
    </row>
    <row r="98" spans="1:45" x14ac:dyDescent="0.3">
      <c r="A98" s="433" t="str">
        <v>6508</v>
      </c>
      <c r="E98" s="434" t="s">
        <v>3042</v>
      </c>
      <c r="F98" s="435" t="s">
        <v>2491</v>
      </c>
      <c r="G98" s="433" t="s">
        <v>2492</v>
      </c>
      <c r="H98" s="433" t="s">
        <v>2493</v>
      </c>
      <c r="I98" s="433" t="s">
        <v>2494</v>
      </c>
      <c r="J98" s="433" t="s">
        <v>2</v>
      </c>
      <c r="K98" s="433" t="s">
        <v>76</v>
      </c>
      <c r="L98" s="433" t="s">
        <v>5</v>
      </c>
      <c r="M98" s="433" t="s">
        <v>5</v>
      </c>
      <c r="N98" s="433" t="s">
        <v>57</v>
      </c>
      <c r="O98" s="433" t="s">
        <v>1398</v>
      </c>
      <c r="P98" s="433" t="s">
        <v>1181</v>
      </c>
      <c r="R98" s="433" t="s">
        <v>33</v>
      </c>
      <c r="S98" s="433" t="s">
        <v>1086</v>
      </c>
      <c r="T98" s="433" t="s">
        <v>35</v>
      </c>
      <c r="U98" s="433" t="s">
        <v>1446</v>
      </c>
      <c r="V98" s="433">
        <v>11203</v>
      </c>
      <c r="W98" s="433" t="s">
        <v>33</v>
      </c>
      <c r="X98" s="433" t="s">
        <v>14</v>
      </c>
      <c r="Y98" s="433" t="s">
        <v>3</v>
      </c>
      <c r="Z98" s="433" t="s">
        <v>647</v>
      </c>
      <c r="AA98" s="433" t="s">
        <v>34</v>
      </c>
      <c r="AB98" s="433" t="s">
        <v>1291</v>
      </c>
      <c r="AC98" s="433" t="s">
        <v>1339</v>
      </c>
      <c r="AD98" s="433" t="s">
        <v>1339</v>
      </c>
      <c r="AE98" s="433" t="s">
        <v>250</v>
      </c>
      <c r="AF98" s="433" t="s">
        <v>2495</v>
      </c>
      <c r="AG98" s="433" t="s">
        <v>2496</v>
      </c>
      <c r="AH98" s="433">
        <v>24184409</v>
      </c>
      <c r="AI98" s="433" t="s">
        <v>1191</v>
      </c>
      <c r="AJ98" s="433" t="s">
        <v>2498</v>
      </c>
      <c r="AK98" s="436" t="s">
        <v>2497</v>
      </c>
      <c r="AL98" s="433" t="s">
        <v>1255</v>
      </c>
      <c r="AM98" s="433" t="s">
        <v>1479</v>
      </c>
      <c r="AO98" s="433" t="s">
        <v>1390</v>
      </c>
      <c r="AQ98" s="433" t="s">
        <v>1392</v>
      </c>
      <c r="AR98" s="433" t="s">
        <v>2499</v>
      </c>
      <c r="AS98" s="433" t="s">
        <v>2500</v>
      </c>
    </row>
    <row r="99" spans="1:45" x14ac:dyDescent="0.3">
      <c r="A99" s="433" t="str">
        <v>6524</v>
      </c>
      <c r="E99" s="434" t="s">
        <v>3046</v>
      </c>
      <c r="F99" s="435" t="s">
        <v>2531</v>
      </c>
      <c r="G99" s="433" t="s">
        <v>2532</v>
      </c>
      <c r="H99" s="433" t="s">
        <v>2533</v>
      </c>
      <c r="I99" s="433" t="s">
        <v>2534</v>
      </c>
      <c r="J99" s="433" t="s">
        <v>3</v>
      </c>
      <c r="K99" s="433" t="s">
        <v>42</v>
      </c>
      <c r="L99" s="433" t="s">
        <v>6</v>
      </c>
      <c r="M99" s="433" t="s">
        <v>9</v>
      </c>
      <c r="N99" s="433" t="s">
        <v>57</v>
      </c>
      <c r="O99" s="433" t="s">
        <v>1398</v>
      </c>
      <c r="P99" s="433" t="s">
        <v>1181</v>
      </c>
      <c r="R99" s="433" t="s">
        <v>33</v>
      </c>
      <c r="S99" s="433" t="s">
        <v>1086</v>
      </c>
      <c r="T99" s="433" t="s">
        <v>35</v>
      </c>
      <c r="U99" s="433" t="s">
        <v>1446</v>
      </c>
      <c r="V99" s="433">
        <v>20308</v>
      </c>
      <c r="W99" s="433" t="s">
        <v>35</v>
      </c>
      <c r="X99" s="433" t="s">
        <v>3</v>
      </c>
      <c r="Y99" s="433" t="s">
        <v>9</v>
      </c>
      <c r="Z99" s="433" t="s">
        <v>714</v>
      </c>
      <c r="AA99" s="433" t="s">
        <v>42</v>
      </c>
      <c r="AB99" s="433" t="s">
        <v>92</v>
      </c>
      <c r="AC99" s="433" t="s">
        <v>2535</v>
      </c>
      <c r="AD99" s="433" t="s">
        <v>40</v>
      </c>
      <c r="AE99" s="433" t="s">
        <v>250</v>
      </c>
      <c r="AF99" s="433" t="s">
        <v>2536</v>
      </c>
      <c r="AG99" s="433" t="s">
        <v>2537</v>
      </c>
      <c r="AH99" s="433">
        <v>24941493</v>
      </c>
      <c r="AI99" s="433">
        <v>24941493</v>
      </c>
      <c r="AJ99" s="433" t="s">
        <v>2538</v>
      </c>
      <c r="AK99" s="436" t="s">
        <v>2539</v>
      </c>
      <c r="AL99" s="433" t="s">
        <v>1618</v>
      </c>
      <c r="AM99" s="433" t="s">
        <v>1619</v>
      </c>
      <c r="AO99" s="433" t="s">
        <v>1390</v>
      </c>
      <c r="AQ99" s="433" t="s">
        <v>1390</v>
      </c>
    </row>
    <row r="100" spans="1:45" x14ac:dyDescent="0.3">
      <c r="A100" s="433" t="str">
        <v>6525</v>
      </c>
      <c r="E100" s="434" t="s">
        <v>3044</v>
      </c>
      <c r="F100" s="435" t="s">
        <v>2513</v>
      </c>
      <c r="G100" s="433" t="s">
        <v>2514</v>
      </c>
      <c r="H100" s="433" t="s">
        <v>2515</v>
      </c>
      <c r="I100" s="433" t="s">
        <v>2516</v>
      </c>
      <c r="J100" s="433" t="s">
        <v>3</v>
      </c>
      <c r="K100" s="433" t="s">
        <v>42</v>
      </c>
      <c r="L100" s="433" t="s">
        <v>3</v>
      </c>
      <c r="M100" s="433" t="s">
        <v>9</v>
      </c>
      <c r="N100" s="433" t="s">
        <v>57</v>
      </c>
      <c r="O100" s="433" t="s">
        <v>1398</v>
      </c>
      <c r="P100" s="433" t="s">
        <v>1181</v>
      </c>
      <c r="R100" s="433" t="s">
        <v>33</v>
      </c>
      <c r="S100" s="433" t="s">
        <v>1086</v>
      </c>
      <c r="T100" s="433" t="s">
        <v>35</v>
      </c>
      <c r="U100" s="433" t="s">
        <v>1446</v>
      </c>
      <c r="V100" s="433">
        <v>20107</v>
      </c>
      <c r="W100" s="433" t="s">
        <v>35</v>
      </c>
      <c r="X100" s="433" t="s">
        <v>1</v>
      </c>
      <c r="Y100" s="433" t="s">
        <v>7</v>
      </c>
      <c r="Z100" s="433" t="s">
        <v>688</v>
      </c>
      <c r="AA100" s="433" t="s">
        <v>42</v>
      </c>
      <c r="AB100" s="433" t="s">
        <v>42</v>
      </c>
      <c r="AC100" s="433" t="s">
        <v>97</v>
      </c>
      <c r="AD100" s="433" t="s">
        <v>97</v>
      </c>
      <c r="AE100" s="433" t="s">
        <v>250</v>
      </c>
      <c r="AF100" s="433" t="s">
        <v>2517</v>
      </c>
      <c r="AG100" s="433" t="s">
        <v>2518</v>
      </c>
      <c r="AH100" s="433">
        <v>24495598</v>
      </c>
      <c r="AI100" s="433">
        <v>24495598</v>
      </c>
      <c r="AJ100" s="433" t="s">
        <v>2519</v>
      </c>
      <c r="AK100" s="436" t="s">
        <v>2520</v>
      </c>
      <c r="AL100" s="433" t="s">
        <v>1202</v>
      </c>
      <c r="AM100" s="433" t="s">
        <v>1605</v>
      </c>
      <c r="AO100" s="433" t="s">
        <v>1392</v>
      </c>
      <c r="AP100" s="433" t="s">
        <v>2521</v>
      </c>
      <c r="AQ100" s="433" t="s">
        <v>1392</v>
      </c>
      <c r="AR100" s="433" t="s">
        <v>2522</v>
      </c>
      <c r="AS100" s="433" t="s">
        <v>2523</v>
      </c>
    </row>
    <row r="101" spans="1:45" x14ac:dyDescent="0.3">
      <c r="A101" s="433" t="str">
        <v>6526</v>
      </c>
      <c r="E101" s="434" t="s">
        <v>3045</v>
      </c>
      <c r="F101" s="435" t="s">
        <v>2524</v>
      </c>
      <c r="G101" s="433" t="s">
        <v>2525</v>
      </c>
      <c r="H101" s="433" t="s">
        <v>2526</v>
      </c>
      <c r="I101" s="433" t="s">
        <v>2527</v>
      </c>
      <c r="J101" s="433" t="s">
        <v>3</v>
      </c>
      <c r="K101" s="433" t="s">
        <v>42</v>
      </c>
      <c r="L101" s="433" t="s">
        <v>7</v>
      </c>
      <c r="M101" s="433" t="s">
        <v>9</v>
      </c>
      <c r="N101" s="433" t="s">
        <v>57</v>
      </c>
      <c r="O101" s="433" t="s">
        <v>1398</v>
      </c>
      <c r="P101" s="433" t="s">
        <v>1181</v>
      </c>
      <c r="R101" s="433" t="s">
        <v>33</v>
      </c>
      <c r="S101" s="433" t="s">
        <v>1086</v>
      </c>
      <c r="T101" s="433" t="s">
        <v>35</v>
      </c>
      <c r="U101" s="433" t="s">
        <v>1446</v>
      </c>
      <c r="V101" s="433">
        <v>20803</v>
      </c>
      <c r="W101" s="433" t="s">
        <v>35</v>
      </c>
      <c r="X101" s="433" t="s">
        <v>9</v>
      </c>
      <c r="Y101" s="433" t="s">
        <v>3</v>
      </c>
      <c r="Z101" s="433" t="s">
        <v>742</v>
      </c>
      <c r="AA101" s="433" t="s">
        <v>42</v>
      </c>
      <c r="AB101" s="433" t="s">
        <v>86</v>
      </c>
      <c r="AC101" s="433" t="s">
        <v>52</v>
      </c>
      <c r="AD101" s="433" t="s">
        <v>52</v>
      </c>
      <c r="AE101" s="433" t="s">
        <v>250</v>
      </c>
      <c r="AF101" s="433" t="s">
        <v>2528</v>
      </c>
      <c r="AG101" s="433" t="s">
        <v>2529</v>
      </c>
      <c r="AH101" s="433">
        <v>21006431</v>
      </c>
      <c r="AI101" s="433">
        <v>24383132</v>
      </c>
      <c r="AJ101" s="433" t="s">
        <v>2530</v>
      </c>
      <c r="AK101" s="436" t="s">
        <v>1191</v>
      </c>
      <c r="AL101" s="433" t="s">
        <v>1633</v>
      </c>
      <c r="AM101" s="433" t="s">
        <v>1634</v>
      </c>
      <c r="AO101" s="433" t="s">
        <v>1390</v>
      </c>
      <c r="AQ101" s="433" t="s">
        <v>1390</v>
      </c>
    </row>
    <row r="102" spans="1:45" x14ac:dyDescent="0.3">
      <c r="A102" s="433" t="str">
        <v>6527</v>
      </c>
      <c r="E102" s="434" t="s">
        <v>3056</v>
      </c>
      <c r="F102" s="435" t="s">
        <v>2634</v>
      </c>
      <c r="G102" s="433" t="s">
        <v>2635</v>
      </c>
      <c r="H102" s="433" t="s">
        <v>2636</v>
      </c>
      <c r="I102" s="433" t="s">
        <v>2637</v>
      </c>
      <c r="J102" s="433" t="s">
        <v>7</v>
      </c>
      <c r="K102" s="433" t="s">
        <v>58</v>
      </c>
      <c r="L102" s="433" t="s">
        <v>6</v>
      </c>
      <c r="M102" s="433" t="s">
        <v>62</v>
      </c>
      <c r="N102" s="433" t="s">
        <v>57</v>
      </c>
      <c r="O102" s="433" t="s">
        <v>1398</v>
      </c>
      <c r="P102" s="433" t="s">
        <v>1181</v>
      </c>
      <c r="R102" s="433" t="s">
        <v>33</v>
      </c>
      <c r="S102" s="433" t="s">
        <v>1086</v>
      </c>
      <c r="T102" s="433" t="s">
        <v>33</v>
      </c>
      <c r="U102" s="433" t="s">
        <v>1389</v>
      </c>
      <c r="V102" s="433">
        <v>40602</v>
      </c>
      <c r="W102" s="433" t="s">
        <v>57</v>
      </c>
      <c r="X102" s="433" t="s">
        <v>6</v>
      </c>
      <c r="Y102" s="433" t="s">
        <v>2</v>
      </c>
      <c r="Z102" s="433" t="s">
        <v>859</v>
      </c>
      <c r="AA102" s="433" t="s">
        <v>58</v>
      </c>
      <c r="AB102" s="433" t="s">
        <v>72</v>
      </c>
      <c r="AC102" s="433" t="s">
        <v>34</v>
      </c>
      <c r="AD102" s="433" t="s">
        <v>2638</v>
      </c>
      <c r="AE102" s="433" t="s">
        <v>250</v>
      </c>
      <c r="AF102" s="433" t="s">
        <v>2639</v>
      </c>
      <c r="AG102" s="433" t="s">
        <v>2640</v>
      </c>
      <c r="AH102" s="433">
        <v>22685475</v>
      </c>
      <c r="AI102" s="433">
        <v>22685475</v>
      </c>
      <c r="AJ102" s="433" t="s">
        <v>2642</v>
      </c>
      <c r="AK102" s="436" t="s">
        <v>2641</v>
      </c>
      <c r="AL102" s="433" t="s">
        <v>1219</v>
      </c>
      <c r="AM102" s="433" t="s">
        <v>1856</v>
      </c>
      <c r="AO102" s="433" t="s">
        <v>1390</v>
      </c>
      <c r="AQ102" s="433" t="s">
        <v>1392</v>
      </c>
      <c r="AR102" s="433" t="s">
        <v>2643</v>
      </c>
      <c r="AS102" s="433" t="s">
        <v>2644</v>
      </c>
    </row>
    <row r="103" spans="1:45" x14ac:dyDescent="0.3">
      <c r="A103" s="433" t="str">
        <v>6528</v>
      </c>
      <c r="E103" s="434" t="s">
        <v>3057</v>
      </c>
      <c r="F103" s="435" t="s">
        <v>2645</v>
      </c>
      <c r="G103" s="433" t="s">
        <v>2646</v>
      </c>
      <c r="H103" s="433" t="s">
        <v>2647</v>
      </c>
      <c r="I103" s="433" t="s">
        <v>2648</v>
      </c>
      <c r="J103" s="433" t="s">
        <v>7</v>
      </c>
      <c r="K103" s="433" t="s">
        <v>58</v>
      </c>
      <c r="L103" s="433" t="s">
        <v>5</v>
      </c>
      <c r="M103" s="433" t="s">
        <v>62</v>
      </c>
      <c r="N103" s="433" t="s">
        <v>57</v>
      </c>
      <c r="O103" s="433" t="s">
        <v>1398</v>
      </c>
      <c r="P103" s="433" t="s">
        <v>1181</v>
      </c>
      <c r="R103" s="433" t="s">
        <v>33</v>
      </c>
      <c r="S103" s="433" t="s">
        <v>1086</v>
      </c>
      <c r="T103" s="433" t="s">
        <v>33</v>
      </c>
      <c r="U103" s="433" t="s">
        <v>1389</v>
      </c>
      <c r="V103" s="433">
        <v>40306</v>
      </c>
      <c r="W103" s="433" t="s">
        <v>57</v>
      </c>
      <c r="X103" s="433" t="s">
        <v>3</v>
      </c>
      <c r="Y103" s="433" t="s">
        <v>6</v>
      </c>
      <c r="Z103" s="433" t="s">
        <v>845</v>
      </c>
      <c r="AA103" s="433" t="s">
        <v>58</v>
      </c>
      <c r="AB103" s="433" t="s">
        <v>119</v>
      </c>
      <c r="AC103" s="433" t="s">
        <v>110</v>
      </c>
      <c r="AD103" s="433" t="s">
        <v>110</v>
      </c>
      <c r="AE103" s="433" t="s">
        <v>250</v>
      </c>
      <c r="AF103" s="433" t="s">
        <v>2649</v>
      </c>
      <c r="AG103" s="433" t="s">
        <v>2650</v>
      </c>
      <c r="AH103" s="433">
        <v>22443190</v>
      </c>
      <c r="AI103" s="433">
        <v>22443190</v>
      </c>
      <c r="AJ103" s="433" t="s">
        <v>2652</v>
      </c>
      <c r="AK103" s="436" t="s">
        <v>2651</v>
      </c>
      <c r="AL103" s="433" t="s">
        <v>543</v>
      </c>
      <c r="AM103" s="433" t="s">
        <v>2306</v>
      </c>
      <c r="AO103" s="433" t="s">
        <v>1390</v>
      </c>
      <c r="AQ103" s="433" t="s">
        <v>1392</v>
      </c>
      <c r="AR103" s="433" t="s">
        <v>2653</v>
      </c>
      <c r="AS103" s="433" t="s">
        <v>2654</v>
      </c>
    </row>
    <row r="104" spans="1:45" x14ac:dyDescent="0.3">
      <c r="A104" s="433" t="str">
        <v>6529</v>
      </c>
      <c r="E104" s="434" t="s">
        <v>3058</v>
      </c>
      <c r="F104" s="435" t="s">
        <v>2655</v>
      </c>
      <c r="G104" s="433" t="s">
        <v>2656</v>
      </c>
      <c r="H104" s="433" t="s">
        <v>2657</v>
      </c>
      <c r="I104" s="433" t="s">
        <v>2658</v>
      </c>
      <c r="J104" s="433" t="s">
        <v>7</v>
      </c>
      <c r="K104" s="433" t="s">
        <v>58</v>
      </c>
      <c r="L104" s="433" t="s">
        <v>2</v>
      </c>
      <c r="M104" s="433" t="s">
        <v>62</v>
      </c>
      <c r="N104" s="433" t="s">
        <v>57</v>
      </c>
      <c r="O104" s="433" t="s">
        <v>1398</v>
      </c>
      <c r="P104" s="433" t="s">
        <v>1181</v>
      </c>
      <c r="R104" s="433" t="s">
        <v>33</v>
      </c>
      <c r="S104" s="433" t="s">
        <v>1086</v>
      </c>
      <c r="T104" s="433" t="s">
        <v>33</v>
      </c>
      <c r="U104" s="433" t="s">
        <v>1389</v>
      </c>
      <c r="V104" s="433">
        <v>40102</v>
      </c>
      <c r="W104" s="433" t="s">
        <v>57</v>
      </c>
      <c r="X104" s="433" t="s">
        <v>1</v>
      </c>
      <c r="Y104" s="433" t="s">
        <v>2</v>
      </c>
      <c r="Z104" s="433" t="s">
        <v>830</v>
      </c>
      <c r="AA104" s="433" t="s">
        <v>58</v>
      </c>
      <c r="AB104" s="433" t="s">
        <v>58</v>
      </c>
      <c r="AC104" s="433" t="s">
        <v>1220</v>
      </c>
      <c r="AD104" s="433" t="s">
        <v>100</v>
      </c>
      <c r="AE104" s="433" t="s">
        <v>250</v>
      </c>
      <c r="AF104" s="433" t="s">
        <v>2659</v>
      </c>
      <c r="AG104" s="433" t="s">
        <v>2660</v>
      </c>
      <c r="AH104" s="433">
        <v>22605090</v>
      </c>
      <c r="AI104" s="433">
        <v>22617445</v>
      </c>
      <c r="AJ104" s="433" t="s">
        <v>2662</v>
      </c>
      <c r="AK104" s="436" t="s">
        <v>2661</v>
      </c>
      <c r="AL104" s="433" t="s">
        <v>1221</v>
      </c>
      <c r="AM104" s="433" t="s">
        <v>2663</v>
      </c>
      <c r="AO104" s="433" t="s">
        <v>1390</v>
      </c>
      <c r="AQ104" s="433" t="s">
        <v>1390</v>
      </c>
    </row>
    <row r="105" spans="1:45" x14ac:dyDescent="0.3">
      <c r="A105" s="433" t="str">
        <v>6530</v>
      </c>
      <c r="E105" s="434" t="s">
        <v>3052</v>
      </c>
      <c r="F105" s="435" t="s">
        <v>2592</v>
      </c>
      <c r="G105" s="433" t="s">
        <v>2593</v>
      </c>
      <c r="H105" s="433" t="s">
        <v>2594</v>
      </c>
      <c r="I105" s="433" t="s">
        <v>2595</v>
      </c>
      <c r="J105" s="433" t="s">
        <v>148</v>
      </c>
      <c r="K105" s="433" t="s">
        <v>36</v>
      </c>
      <c r="L105" s="433" t="s">
        <v>1</v>
      </c>
      <c r="M105" s="433" t="s">
        <v>4</v>
      </c>
      <c r="N105" s="433" t="s">
        <v>57</v>
      </c>
      <c r="O105" s="433" t="s">
        <v>1398</v>
      </c>
      <c r="P105" s="433" t="s">
        <v>1181</v>
      </c>
      <c r="R105" s="433" t="s">
        <v>33</v>
      </c>
      <c r="S105" s="433" t="s">
        <v>1086</v>
      </c>
      <c r="T105" s="433" t="s">
        <v>33</v>
      </c>
      <c r="U105" s="433" t="s">
        <v>1389</v>
      </c>
      <c r="V105" s="433">
        <v>10307</v>
      </c>
      <c r="W105" s="433" t="s">
        <v>33</v>
      </c>
      <c r="X105" s="433" t="s">
        <v>3</v>
      </c>
      <c r="Y105" s="433" t="s">
        <v>7</v>
      </c>
      <c r="Z105" s="433" t="s">
        <v>592</v>
      </c>
      <c r="AA105" s="433" t="s">
        <v>34</v>
      </c>
      <c r="AB105" s="433" t="s">
        <v>36</v>
      </c>
      <c r="AC105" s="433" t="s">
        <v>2596</v>
      </c>
      <c r="AD105" s="433" t="s">
        <v>2597</v>
      </c>
      <c r="AE105" s="433" t="s">
        <v>250</v>
      </c>
      <c r="AF105" s="433" t="s">
        <v>2598</v>
      </c>
      <c r="AG105" s="433" t="s">
        <v>2599</v>
      </c>
      <c r="AH105" s="433">
        <v>22764262</v>
      </c>
      <c r="AI105" s="433">
        <v>22764262</v>
      </c>
      <c r="AJ105" s="433" t="s">
        <v>2601</v>
      </c>
      <c r="AK105" s="436" t="s">
        <v>2600</v>
      </c>
      <c r="AL105" s="433" t="s">
        <v>1271</v>
      </c>
      <c r="AM105" s="433" t="s">
        <v>1429</v>
      </c>
      <c r="AO105" s="433" t="s">
        <v>1392</v>
      </c>
      <c r="AP105" s="433" t="s">
        <v>2602</v>
      </c>
      <c r="AQ105" s="433" t="s">
        <v>1390</v>
      </c>
    </row>
    <row r="106" spans="1:45" x14ac:dyDescent="0.3">
      <c r="A106" s="433" t="str">
        <v>6531</v>
      </c>
      <c r="E106" s="434" t="s">
        <v>3053</v>
      </c>
      <c r="F106" s="435" t="s">
        <v>2603</v>
      </c>
      <c r="G106" s="433" t="s">
        <v>2604</v>
      </c>
      <c r="H106" s="433" t="s">
        <v>2605</v>
      </c>
      <c r="I106" s="433" t="s">
        <v>2606</v>
      </c>
      <c r="J106" s="433" t="s">
        <v>1177</v>
      </c>
      <c r="K106" s="433" t="s">
        <v>506</v>
      </c>
      <c r="L106" s="433" t="s">
        <v>2</v>
      </c>
      <c r="M106" s="433" t="s">
        <v>2</v>
      </c>
      <c r="N106" s="433" t="s">
        <v>57</v>
      </c>
      <c r="O106" s="433" t="s">
        <v>1398</v>
      </c>
      <c r="P106" s="433" t="s">
        <v>1181</v>
      </c>
      <c r="R106" s="433" t="s">
        <v>33</v>
      </c>
      <c r="S106" s="433" t="s">
        <v>1086</v>
      </c>
      <c r="T106" s="433" t="s">
        <v>33</v>
      </c>
      <c r="U106" s="433" t="s">
        <v>1389</v>
      </c>
      <c r="V106" s="433">
        <v>10807</v>
      </c>
      <c r="W106" s="433" t="s">
        <v>33</v>
      </c>
      <c r="X106" s="433" t="s">
        <v>9</v>
      </c>
      <c r="Y106" s="433" t="s">
        <v>7</v>
      </c>
      <c r="Z106" s="433" t="s">
        <v>628</v>
      </c>
      <c r="AA106" s="433" t="s">
        <v>34</v>
      </c>
      <c r="AB106" s="433" t="s">
        <v>1223</v>
      </c>
      <c r="AC106" s="433" t="s">
        <v>2607</v>
      </c>
      <c r="AD106" s="433" t="s">
        <v>99</v>
      </c>
      <c r="AE106" s="433" t="s">
        <v>250</v>
      </c>
      <c r="AF106" s="433" t="s">
        <v>2608</v>
      </c>
      <c r="AG106" s="433" t="s">
        <v>2609</v>
      </c>
      <c r="AH106" s="433">
        <v>22451046</v>
      </c>
      <c r="AI106" s="433" t="s">
        <v>1191</v>
      </c>
      <c r="AJ106" s="433" t="s">
        <v>2610</v>
      </c>
      <c r="AK106" s="436" t="s">
        <v>2611</v>
      </c>
      <c r="AL106" s="433" t="s">
        <v>1238</v>
      </c>
      <c r="AM106" s="433" t="s">
        <v>1492</v>
      </c>
      <c r="AO106" s="433" t="s">
        <v>1392</v>
      </c>
      <c r="AP106" s="433" t="s">
        <v>2612</v>
      </c>
      <c r="AQ106" s="433" t="s">
        <v>1392</v>
      </c>
      <c r="AR106" s="433" t="s">
        <v>2613</v>
      </c>
      <c r="AS106" s="433" t="s">
        <v>2614</v>
      </c>
    </row>
    <row r="107" spans="1:45" x14ac:dyDescent="0.3">
      <c r="A107" s="433" t="str">
        <v>6532</v>
      </c>
      <c r="E107" s="434" t="s">
        <v>3051</v>
      </c>
      <c r="F107" s="435" t="s">
        <v>2582</v>
      </c>
      <c r="G107" s="433" t="s">
        <v>2583</v>
      </c>
      <c r="H107" s="433" t="s">
        <v>2584</v>
      </c>
      <c r="I107" s="433" t="s">
        <v>2585</v>
      </c>
      <c r="J107" s="433" t="s">
        <v>1177</v>
      </c>
      <c r="K107" s="433" t="s">
        <v>506</v>
      </c>
      <c r="L107" s="433" t="s">
        <v>5</v>
      </c>
      <c r="M107" s="433" t="s">
        <v>2</v>
      </c>
      <c r="N107" s="433" t="s">
        <v>57</v>
      </c>
      <c r="O107" s="433" t="s">
        <v>1398</v>
      </c>
      <c r="P107" s="433" t="s">
        <v>1181</v>
      </c>
      <c r="R107" s="433" t="s">
        <v>33</v>
      </c>
      <c r="S107" s="433" t="s">
        <v>1086</v>
      </c>
      <c r="T107" s="433" t="s">
        <v>33</v>
      </c>
      <c r="U107" s="433" t="s">
        <v>1389</v>
      </c>
      <c r="V107" s="433">
        <v>11402</v>
      </c>
      <c r="W107" s="433" t="s">
        <v>33</v>
      </c>
      <c r="X107" s="433" t="s">
        <v>62</v>
      </c>
      <c r="Y107" s="433" t="s">
        <v>2</v>
      </c>
      <c r="Z107" s="433" t="s">
        <v>654</v>
      </c>
      <c r="AA107" s="433" t="s">
        <v>34</v>
      </c>
      <c r="AB107" s="433" t="s">
        <v>1199</v>
      </c>
      <c r="AC107" s="433" t="s">
        <v>78</v>
      </c>
      <c r="AD107" s="433" t="s">
        <v>78</v>
      </c>
      <c r="AE107" s="433" t="s">
        <v>250</v>
      </c>
      <c r="AF107" s="433" t="s">
        <v>2586</v>
      </c>
      <c r="AG107" s="433" t="s">
        <v>2587</v>
      </c>
      <c r="AH107" s="433">
        <v>22947119</v>
      </c>
      <c r="AI107" s="433" t="s">
        <v>1191</v>
      </c>
      <c r="AJ107" s="433" t="s">
        <v>2589</v>
      </c>
      <c r="AK107" s="436" t="s">
        <v>2588</v>
      </c>
      <c r="AL107" s="433" t="s">
        <v>1198</v>
      </c>
      <c r="AM107" s="433" t="s">
        <v>1506</v>
      </c>
      <c r="AO107" s="433" t="s">
        <v>1390</v>
      </c>
      <c r="AQ107" s="433" t="s">
        <v>1392</v>
      </c>
      <c r="AR107" s="433" t="s">
        <v>2590</v>
      </c>
      <c r="AS107" s="433" t="s">
        <v>2591</v>
      </c>
    </row>
    <row r="108" spans="1:45" x14ac:dyDescent="0.3">
      <c r="A108" s="433" t="str">
        <v>6533</v>
      </c>
      <c r="E108" s="434" t="s">
        <v>3059</v>
      </c>
      <c r="F108" s="435" t="s">
        <v>2664</v>
      </c>
      <c r="G108" s="433" t="s">
        <v>2665</v>
      </c>
      <c r="H108" s="433" t="s">
        <v>2666</v>
      </c>
      <c r="I108" s="433" t="s">
        <v>2667</v>
      </c>
      <c r="J108" s="433" t="s">
        <v>1175</v>
      </c>
      <c r="K108" s="433" t="s">
        <v>505</v>
      </c>
      <c r="L108" s="433" t="s">
        <v>2</v>
      </c>
      <c r="M108" s="433" t="s">
        <v>3</v>
      </c>
      <c r="N108" s="433" t="s">
        <v>57</v>
      </c>
      <c r="O108" s="433" t="s">
        <v>1398</v>
      </c>
      <c r="P108" s="433" t="s">
        <v>1181</v>
      </c>
      <c r="R108" s="433" t="s">
        <v>33</v>
      </c>
      <c r="S108" s="433" t="s">
        <v>1086</v>
      </c>
      <c r="T108" s="433" t="s">
        <v>33</v>
      </c>
      <c r="U108" s="433" t="s">
        <v>1389</v>
      </c>
      <c r="V108" s="433">
        <v>10109</v>
      </c>
      <c r="W108" s="433" t="s">
        <v>33</v>
      </c>
      <c r="X108" s="433" t="s">
        <v>1</v>
      </c>
      <c r="Y108" s="433" t="s">
        <v>10</v>
      </c>
      <c r="Z108" s="433" t="s">
        <v>580</v>
      </c>
      <c r="AA108" s="433" t="s">
        <v>34</v>
      </c>
      <c r="AB108" s="433" t="s">
        <v>34</v>
      </c>
      <c r="AC108" s="433" t="s">
        <v>60</v>
      </c>
      <c r="AD108" s="433" t="s">
        <v>2668</v>
      </c>
      <c r="AE108" s="433" t="s">
        <v>250</v>
      </c>
      <c r="AF108" s="433" t="s">
        <v>2669</v>
      </c>
      <c r="AG108" s="433" t="s">
        <v>2670</v>
      </c>
      <c r="AH108" s="433">
        <v>22962805</v>
      </c>
      <c r="AI108" s="433">
        <v>22962807</v>
      </c>
      <c r="AJ108" s="433" t="s">
        <v>2672</v>
      </c>
      <c r="AK108" s="436" t="s">
        <v>2671</v>
      </c>
      <c r="AL108" s="433" t="s">
        <v>1194</v>
      </c>
      <c r="AM108" s="433" t="s">
        <v>1416</v>
      </c>
      <c r="AO108" s="433" t="s">
        <v>1390</v>
      </c>
      <c r="AQ108" s="433" t="s">
        <v>1392</v>
      </c>
      <c r="AR108" s="433" t="s">
        <v>2673</v>
      </c>
      <c r="AS108" s="433" t="s">
        <v>2674</v>
      </c>
    </row>
    <row r="109" spans="1:45" x14ac:dyDescent="0.3">
      <c r="A109" s="433" t="str">
        <v>6534</v>
      </c>
      <c r="E109" s="434" t="s">
        <v>3062</v>
      </c>
      <c r="F109" s="435" t="s">
        <v>2697</v>
      </c>
      <c r="G109" s="433" t="s">
        <v>2698</v>
      </c>
      <c r="H109" s="433" t="s">
        <v>2699</v>
      </c>
      <c r="I109" s="433" t="s">
        <v>2700</v>
      </c>
      <c r="J109" s="433" t="s">
        <v>148</v>
      </c>
      <c r="K109" s="433" t="s">
        <v>36</v>
      </c>
      <c r="L109" s="433" t="s">
        <v>3</v>
      </c>
      <c r="M109" s="433" t="s">
        <v>4</v>
      </c>
      <c r="N109" s="433" t="s">
        <v>57</v>
      </c>
      <c r="O109" s="433" t="s">
        <v>1398</v>
      </c>
      <c r="P109" s="433" t="s">
        <v>1181</v>
      </c>
      <c r="R109" s="433" t="s">
        <v>33</v>
      </c>
      <c r="S109" s="433" t="s">
        <v>1086</v>
      </c>
      <c r="T109" s="433" t="s">
        <v>33</v>
      </c>
      <c r="U109" s="433" t="s">
        <v>1389</v>
      </c>
      <c r="V109" s="433">
        <v>10607</v>
      </c>
      <c r="W109" s="433" t="s">
        <v>33</v>
      </c>
      <c r="X109" s="433" t="s">
        <v>6</v>
      </c>
      <c r="Y109" s="433" t="s">
        <v>7</v>
      </c>
      <c r="Z109" s="433" t="s">
        <v>616</v>
      </c>
      <c r="AA109" s="433" t="s">
        <v>34</v>
      </c>
      <c r="AB109" s="433" t="s">
        <v>1247</v>
      </c>
      <c r="AC109" s="433" t="s">
        <v>2597</v>
      </c>
      <c r="AD109" s="433" t="s">
        <v>2597</v>
      </c>
      <c r="AE109" s="433" t="s">
        <v>250</v>
      </c>
      <c r="AF109" s="433" t="s">
        <v>2701</v>
      </c>
      <c r="AG109" s="433" t="s">
        <v>2702</v>
      </c>
      <c r="AH109" s="433">
        <v>22300757</v>
      </c>
      <c r="AI109" s="433">
        <v>22300757</v>
      </c>
      <c r="AJ109" s="433" t="s">
        <v>1314</v>
      </c>
      <c r="AK109" s="436" t="s">
        <v>2703</v>
      </c>
      <c r="AL109" s="433" t="s">
        <v>1222</v>
      </c>
      <c r="AM109" s="433" t="s">
        <v>1478</v>
      </c>
      <c r="AO109" s="433" t="s">
        <v>1390</v>
      </c>
      <c r="AQ109" s="433" t="s">
        <v>1392</v>
      </c>
      <c r="AR109" s="433" t="s">
        <v>2704</v>
      </c>
      <c r="AS109" s="433" t="s">
        <v>2705</v>
      </c>
    </row>
    <row r="110" spans="1:45" x14ac:dyDescent="0.3">
      <c r="A110" s="433" t="str">
        <v>6535</v>
      </c>
      <c r="E110" s="434" t="s">
        <v>3049</v>
      </c>
      <c r="F110" s="435" t="s">
        <v>2559</v>
      </c>
      <c r="G110" s="433" t="s">
        <v>2560</v>
      </c>
      <c r="H110" s="433" t="s">
        <v>2561</v>
      </c>
      <c r="I110" s="437" t="s">
        <v>2562</v>
      </c>
      <c r="J110" s="433" t="s">
        <v>62</v>
      </c>
      <c r="K110" s="433" t="s">
        <v>107</v>
      </c>
      <c r="L110" s="433" t="s">
        <v>2</v>
      </c>
      <c r="M110" s="433" t="s">
        <v>6</v>
      </c>
      <c r="N110" s="433" t="s">
        <v>57</v>
      </c>
      <c r="O110" s="433" t="s">
        <v>1398</v>
      </c>
      <c r="P110" s="433" t="s">
        <v>1181</v>
      </c>
      <c r="R110" s="433" t="s">
        <v>33</v>
      </c>
      <c r="S110" s="433" t="s">
        <v>1086</v>
      </c>
      <c r="T110" s="433" t="s">
        <v>33</v>
      </c>
      <c r="U110" s="433" t="s">
        <v>1389</v>
      </c>
      <c r="V110" s="433">
        <v>11901</v>
      </c>
      <c r="W110" s="433" t="s">
        <v>33</v>
      </c>
      <c r="X110" s="433" t="s">
        <v>108</v>
      </c>
      <c r="Y110" s="433" t="s">
        <v>1</v>
      </c>
      <c r="Z110" s="433" t="s">
        <v>1530</v>
      </c>
      <c r="AA110" s="433" t="s">
        <v>34</v>
      </c>
      <c r="AB110" s="433" t="s">
        <v>107</v>
      </c>
      <c r="AC110" s="433" t="s">
        <v>1216</v>
      </c>
      <c r="AD110" s="433" t="s">
        <v>2563</v>
      </c>
      <c r="AE110" s="433" t="s">
        <v>1531</v>
      </c>
      <c r="AF110" s="433" t="s">
        <v>2564</v>
      </c>
      <c r="AG110" s="433" t="s">
        <v>2565</v>
      </c>
      <c r="AH110" s="433">
        <v>27714243</v>
      </c>
      <c r="AI110" s="433" t="s">
        <v>1191</v>
      </c>
      <c r="AJ110" s="433" t="s">
        <v>2567</v>
      </c>
      <c r="AK110" s="436" t="s">
        <v>2566</v>
      </c>
      <c r="AL110" s="433" t="s">
        <v>1302</v>
      </c>
      <c r="AM110" s="433" t="s">
        <v>2340</v>
      </c>
      <c r="AO110" s="433" t="s">
        <v>1392</v>
      </c>
      <c r="AP110" s="433" t="s">
        <v>2568</v>
      </c>
      <c r="AQ110" s="433" t="s">
        <v>1392</v>
      </c>
      <c r="AR110" s="433" t="s">
        <v>2569</v>
      </c>
      <c r="AS110" s="433" t="s">
        <v>2570</v>
      </c>
    </row>
    <row r="111" spans="1:45" x14ac:dyDescent="0.3">
      <c r="A111" s="433" t="str">
        <v>6536</v>
      </c>
      <c r="E111" s="434" t="s">
        <v>3054</v>
      </c>
      <c r="F111" s="435" t="s">
        <v>2615</v>
      </c>
      <c r="G111" s="433" t="s">
        <v>2616</v>
      </c>
      <c r="H111" s="433" t="s">
        <v>2617</v>
      </c>
      <c r="I111" s="433" t="s">
        <v>2618</v>
      </c>
      <c r="J111" s="433" t="s">
        <v>5</v>
      </c>
      <c r="K111" s="433" t="s">
        <v>66</v>
      </c>
      <c r="L111" s="433" t="s">
        <v>4</v>
      </c>
      <c r="M111" s="433" t="s">
        <v>14</v>
      </c>
      <c r="N111" s="433" t="s">
        <v>57</v>
      </c>
      <c r="O111" s="433" t="s">
        <v>1398</v>
      </c>
      <c r="P111" s="433" t="s">
        <v>1181</v>
      </c>
      <c r="R111" s="433" t="s">
        <v>33</v>
      </c>
      <c r="S111" s="433" t="s">
        <v>1086</v>
      </c>
      <c r="T111" s="433" t="s">
        <v>33</v>
      </c>
      <c r="U111" s="433" t="s">
        <v>1389</v>
      </c>
      <c r="V111" s="433">
        <v>30701</v>
      </c>
      <c r="W111" s="433" t="s">
        <v>38</v>
      </c>
      <c r="X111" s="433" t="s">
        <v>7</v>
      </c>
      <c r="Y111" s="433" t="s">
        <v>1</v>
      </c>
      <c r="Z111" s="433" t="s">
        <v>821</v>
      </c>
      <c r="AA111" s="433" t="s">
        <v>66</v>
      </c>
      <c r="AB111" s="433" t="s">
        <v>1279</v>
      </c>
      <c r="AC111" s="433" t="s">
        <v>52</v>
      </c>
      <c r="AD111" s="433" t="s">
        <v>51</v>
      </c>
      <c r="AE111" s="433" t="s">
        <v>250</v>
      </c>
      <c r="AF111" s="433" t="s">
        <v>2619</v>
      </c>
      <c r="AG111" s="433" t="s">
        <v>2620</v>
      </c>
      <c r="AH111" s="433">
        <v>25517316</v>
      </c>
      <c r="AI111" s="433">
        <v>25514409</v>
      </c>
      <c r="AJ111" s="433" t="s">
        <v>2622</v>
      </c>
      <c r="AK111" s="436" t="s">
        <v>2621</v>
      </c>
      <c r="AL111" s="433" t="s">
        <v>1280</v>
      </c>
      <c r="AM111" s="433" t="s">
        <v>2480</v>
      </c>
      <c r="AO111" s="433" t="s">
        <v>1390</v>
      </c>
      <c r="AQ111" s="433" t="s">
        <v>1390</v>
      </c>
    </row>
    <row r="112" spans="1:45" x14ac:dyDescent="0.3">
      <c r="A112" s="433" t="str">
        <v>6537</v>
      </c>
      <c r="E112" s="434" t="s">
        <v>3050</v>
      </c>
      <c r="F112" s="435" t="s">
        <v>2571</v>
      </c>
      <c r="G112" s="433" t="s">
        <v>2572</v>
      </c>
      <c r="H112" s="433" t="s">
        <v>2573</v>
      </c>
      <c r="I112" s="433" t="s">
        <v>2574</v>
      </c>
      <c r="J112" s="433" t="s">
        <v>5</v>
      </c>
      <c r="K112" s="433" t="s">
        <v>66</v>
      </c>
      <c r="L112" s="433" t="s">
        <v>5</v>
      </c>
      <c r="M112" s="433" t="s">
        <v>14</v>
      </c>
      <c r="N112" s="433" t="s">
        <v>57</v>
      </c>
      <c r="O112" s="433" t="s">
        <v>1398</v>
      </c>
      <c r="P112" s="433" t="s">
        <v>1181</v>
      </c>
      <c r="R112" s="433" t="s">
        <v>33</v>
      </c>
      <c r="S112" s="433" t="s">
        <v>1086</v>
      </c>
      <c r="T112" s="433" t="s">
        <v>33</v>
      </c>
      <c r="U112" s="433" t="s">
        <v>1389</v>
      </c>
      <c r="V112" s="433">
        <v>30205</v>
      </c>
      <c r="W112" s="433" t="s">
        <v>38</v>
      </c>
      <c r="X112" s="433" t="s">
        <v>2</v>
      </c>
      <c r="Y112" s="433" t="s">
        <v>5</v>
      </c>
      <c r="Z112" s="433" t="s">
        <v>796</v>
      </c>
      <c r="AA112" s="433" t="s">
        <v>66</v>
      </c>
      <c r="AB112" s="433" t="s">
        <v>142</v>
      </c>
      <c r="AC112" s="433" t="s">
        <v>2575</v>
      </c>
      <c r="AD112" s="433" t="s">
        <v>143</v>
      </c>
      <c r="AE112" s="433" t="s">
        <v>250</v>
      </c>
      <c r="AF112" s="433" t="s">
        <v>2576</v>
      </c>
      <c r="AG112" s="433" t="s">
        <v>2577</v>
      </c>
      <c r="AH112" s="433">
        <v>25745990</v>
      </c>
      <c r="AI112" s="433">
        <v>25745990</v>
      </c>
      <c r="AJ112" s="433" t="s">
        <v>2579</v>
      </c>
      <c r="AK112" s="436" t="s">
        <v>2578</v>
      </c>
      <c r="AL112" s="433" t="s">
        <v>1237</v>
      </c>
      <c r="AM112" s="433" t="s">
        <v>1795</v>
      </c>
      <c r="AO112" s="433" t="s">
        <v>1390</v>
      </c>
      <c r="AQ112" s="433" t="s">
        <v>1392</v>
      </c>
      <c r="AR112" s="433" t="s">
        <v>2580</v>
      </c>
      <c r="AS112" s="433" t="s">
        <v>2581</v>
      </c>
    </row>
    <row r="113" spans="1:45" x14ac:dyDescent="0.3">
      <c r="A113" s="433" t="str">
        <v>6538</v>
      </c>
      <c r="E113" s="434" t="s">
        <v>3060</v>
      </c>
      <c r="F113" s="435" t="s">
        <v>2675</v>
      </c>
      <c r="G113" s="433" t="s">
        <v>2676</v>
      </c>
      <c r="H113" s="433" t="s">
        <v>2677</v>
      </c>
      <c r="I113" s="433" t="s">
        <v>2678</v>
      </c>
      <c r="J113" s="433" t="s">
        <v>4</v>
      </c>
      <c r="K113" s="433" t="s">
        <v>41</v>
      </c>
      <c r="L113" s="433" t="s">
        <v>1</v>
      </c>
      <c r="M113" s="433" t="s">
        <v>10</v>
      </c>
      <c r="N113" s="433" t="s">
        <v>57</v>
      </c>
      <c r="O113" s="433" t="s">
        <v>1398</v>
      </c>
      <c r="P113" s="433" t="s">
        <v>1181</v>
      </c>
      <c r="R113" s="433" t="s">
        <v>33</v>
      </c>
      <c r="S113" s="433" t="s">
        <v>1086</v>
      </c>
      <c r="T113" s="433" t="s">
        <v>35</v>
      </c>
      <c r="U113" s="433" t="s">
        <v>1446</v>
      </c>
      <c r="V113" s="433">
        <v>20206</v>
      </c>
      <c r="W113" s="433" t="s">
        <v>35</v>
      </c>
      <c r="X113" s="433" t="s">
        <v>2</v>
      </c>
      <c r="Y113" s="433" t="s">
        <v>6</v>
      </c>
      <c r="Z113" s="433" t="s">
        <v>700</v>
      </c>
      <c r="AA113" s="433" t="s">
        <v>42</v>
      </c>
      <c r="AB113" s="433" t="s">
        <v>1209</v>
      </c>
      <c r="AC113" s="433" t="s">
        <v>52</v>
      </c>
      <c r="AD113" s="433" t="s">
        <v>2679</v>
      </c>
      <c r="AE113" s="433" t="s">
        <v>250</v>
      </c>
      <c r="AF113" s="433" t="s">
        <v>2680</v>
      </c>
      <c r="AG113" s="433" t="s">
        <v>2681</v>
      </c>
      <c r="AH113" s="433">
        <v>24450793</v>
      </c>
      <c r="AI113" s="433">
        <v>24450793</v>
      </c>
      <c r="AJ113" s="433" t="s">
        <v>2683</v>
      </c>
      <c r="AK113" s="436" t="s">
        <v>2682</v>
      </c>
      <c r="AL113" s="433" t="s">
        <v>1087</v>
      </c>
      <c r="AM113" s="433" t="s">
        <v>1606</v>
      </c>
      <c r="AO113" s="433" t="s">
        <v>1390</v>
      </c>
      <c r="AQ113" s="433" t="s">
        <v>1392</v>
      </c>
      <c r="AR113" s="433" t="s">
        <v>2684</v>
      </c>
      <c r="AS113" s="433" t="s">
        <v>2685</v>
      </c>
    </row>
    <row r="114" spans="1:45" x14ac:dyDescent="0.3">
      <c r="A114" s="433" t="str">
        <v>6547</v>
      </c>
      <c r="E114" s="434" t="s">
        <v>3055</v>
      </c>
      <c r="F114" s="435" t="s">
        <v>2623</v>
      </c>
      <c r="G114" s="433" t="s">
        <v>2624</v>
      </c>
      <c r="H114" s="433" t="s">
        <v>2625</v>
      </c>
      <c r="I114" s="433" t="s">
        <v>2626</v>
      </c>
      <c r="J114" s="433" t="s">
        <v>4</v>
      </c>
      <c r="K114" s="433" t="s">
        <v>41</v>
      </c>
      <c r="L114" s="433" t="s">
        <v>5</v>
      </c>
      <c r="M114" s="433" t="s">
        <v>10</v>
      </c>
      <c r="N114" s="433" t="s">
        <v>57</v>
      </c>
      <c r="O114" s="433" t="s">
        <v>1398</v>
      </c>
      <c r="P114" s="433" t="s">
        <v>1181</v>
      </c>
      <c r="R114" s="433" t="s">
        <v>33</v>
      </c>
      <c r="S114" s="433" t="s">
        <v>1086</v>
      </c>
      <c r="T114" s="433" t="s">
        <v>35</v>
      </c>
      <c r="U114" s="433" t="s">
        <v>1446</v>
      </c>
      <c r="V114" s="433">
        <v>20607</v>
      </c>
      <c r="W114" s="433" t="s">
        <v>35</v>
      </c>
      <c r="X114" s="433" t="s">
        <v>6</v>
      </c>
      <c r="Y114" s="433" t="s">
        <v>7</v>
      </c>
      <c r="Z114" s="433" t="s">
        <v>1050</v>
      </c>
      <c r="AA114" s="433" t="s">
        <v>42</v>
      </c>
      <c r="AB114" s="433" t="s">
        <v>1262</v>
      </c>
      <c r="AC114" s="433" t="s">
        <v>2627</v>
      </c>
      <c r="AD114" s="433" t="s">
        <v>2628</v>
      </c>
      <c r="AE114" s="433" t="s">
        <v>250</v>
      </c>
      <c r="AF114" s="433" t="s">
        <v>2629</v>
      </c>
      <c r="AG114" s="433" t="s">
        <v>2630</v>
      </c>
      <c r="AH114" s="433">
        <v>21014017</v>
      </c>
      <c r="AI114" s="433" t="s">
        <v>1191</v>
      </c>
      <c r="AJ114" s="433" t="s">
        <v>387</v>
      </c>
      <c r="AK114" s="436" t="s">
        <v>2631</v>
      </c>
      <c r="AL114" s="433" t="s">
        <v>1263</v>
      </c>
      <c r="AM114" s="433" t="s">
        <v>2339</v>
      </c>
      <c r="AO114" s="433" t="s">
        <v>1390</v>
      </c>
      <c r="AQ114" s="433" t="s">
        <v>1392</v>
      </c>
      <c r="AR114" s="433" t="s">
        <v>2632</v>
      </c>
      <c r="AS114" s="433" t="s">
        <v>2633</v>
      </c>
    </row>
    <row r="115" spans="1:45" x14ac:dyDescent="0.3">
      <c r="A115" s="433" t="str">
        <v>6548</v>
      </c>
      <c r="E115" s="434" t="s">
        <v>3048</v>
      </c>
      <c r="F115" s="435" t="s">
        <v>2551</v>
      </c>
      <c r="G115" s="433" t="s">
        <v>2552</v>
      </c>
      <c r="H115" s="433" t="s">
        <v>2553</v>
      </c>
      <c r="I115" s="433" t="s">
        <v>2554</v>
      </c>
      <c r="J115" s="433" t="s">
        <v>3</v>
      </c>
      <c r="K115" s="433" t="s">
        <v>42</v>
      </c>
      <c r="L115" s="433" t="s">
        <v>9</v>
      </c>
      <c r="M115" s="433" t="s">
        <v>9</v>
      </c>
      <c r="N115" s="433" t="s">
        <v>57</v>
      </c>
      <c r="O115" s="433" t="s">
        <v>1398</v>
      </c>
      <c r="P115" s="433" t="s">
        <v>1181</v>
      </c>
      <c r="R115" s="433" t="s">
        <v>33</v>
      </c>
      <c r="S115" s="433" t="s">
        <v>1086</v>
      </c>
      <c r="T115" s="433" t="s">
        <v>33</v>
      </c>
      <c r="U115" s="433" t="s">
        <v>1389</v>
      </c>
      <c r="V115" s="433">
        <v>20507</v>
      </c>
      <c r="W115" s="433" t="s">
        <v>35</v>
      </c>
      <c r="X115" s="433" t="s">
        <v>5</v>
      </c>
      <c r="Y115" s="433" t="s">
        <v>7</v>
      </c>
      <c r="Z115" s="433" t="s">
        <v>725</v>
      </c>
      <c r="AA115" s="433" t="s">
        <v>42</v>
      </c>
      <c r="AB115" s="433" t="s">
        <v>131</v>
      </c>
      <c r="AC115" s="433" t="s">
        <v>2555</v>
      </c>
      <c r="AD115" s="433" t="s">
        <v>2555</v>
      </c>
      <c r="AE115" s="433" t="s">
        <v>250</v>
      </c>
      <c r="AF115" s="433" t="s">
        <v>2556</v>
      </c>
      <c r="AG115" s="433" t="s">
        <v>2557</v>
      </c>
      <c r="AH115" s="433">
        <v>24460703</v>
      </c>
      <c r="AI115" s="433">
        <v>24460703</v>
      </c>
      <c r="AJ115" s="433" t="s">
        <v>1327</v>
      </c>
      <c r="AK115" s="436" t="s">
        <v>2558</v>
      </c>
      <c r="AL115" s="433" t="s">
        <v>1203</v>
      </c>
      <c r="AM115" s="433" t="s">
        <v>1630</v>
      </c>
      <c r="AO115" s="433" t="s">
        <v>1390</v>
      </c>
      <c r="AQ115" s="433" t="s">
        <v>1390</v>
      </c>
    </row>
    <row r="116" spans="1:45" x14ac:dyDescent="0.3">
      <c r="A116" s="433" t="str">
        <v>6549</v>
      </c>
      <c r="E116" s="434" t="s">
        <v>3061</v>
      </c>
      <c r="F116" s="435" t="s">
        <v>2686</v>
      </c>
      <c r="G116" s="433" t="s">
        <v>2687</v>
      </c>
      <c r="H116" s="433" t="s">
        <v>2688</v>
      </c>
      <c r="I116" s="433" t="s">
        <v>2689</v>
      </c>
      <c r="J116" s="433" t="s">
        <v>13</v>
      </c>
      <c r="K116" s="433" t="s">
        <v>122</v>
      </c>
      <c r="L116" s="433" t="s">
        <v>1</v>
      </c>
      <c r="M116" s="433" t="s">
        <v>108</v>
      </c>
      <c r="N116" s="433" t="s">
        <v>57</v>
      </c>
      <c r="O116" s="433" t="s">
        <v>1398</v>
      </c>
      <c r="P116" s="433" t="s">
        <v>1181</v>
      </c>
      <c r="R116" s="433" t="s">
        <v>33</v>
      </c>
      <c r="S116" s="433" t="s">
        <v>1086</v>
      </c>
      <c r="T116" s="433" t="s">
        <v>33</v>
      </c>
      <c r="U116" s="433" t="s">
        <v>1389</v>
      </c>
      <c r="V116" s="433">
        <v>50601</v>
      </c>
      <c r="W116" s="433" t="s">
        <v>65</v>
      </c>
      <c r="X116" s="433" t="s">
        <v>6</v>
      </c>
      <c r="Y116" s="433" t="s">
        <v>1</v>
      </c>
      <c r="Z116" s="433" t="s">
        <v>898</v>
      </c>
      <c r="AA116" s="433" t="s">
        <v>1205</v>
      </c>
      <c r="AB116" s="433" t="s">
        <v>122</v>
      </c>
      <c r="AC116" s="433" t="s">
        <v>122</v>
      </c>
      <c r="AD116" s="433" t="s">
        <v>122</v>
      </c>
      <c r="AE116" s="433" t="s">
        <v>473</v>
      </c>
      <c r="AF116" s="433" t="s">
        <v>2690</v>
      </c>
      <c r="AG116" s="433" t="s">
        <v>2691</v>
      </c>
      <c r="AH116" s="433">
        <v>26689015</v>
      </c>
      <c r="AI116" s="433">
        <v>26687232</v>
      </c>
      <c r="AJ116" s="433" t="s">
        <v>2693</v>
      </c>
      <c r="AK116" s="436" t="s">
        <v>2692</v>
      </c>
      <c r="AL116" s="433" t="s">
        <v>1233</v>
      </c>
      <c r="AM116" s="433" t="s">
        <v>2694</v>
      </c>
      <c r="AO116" s="433" t="s">
        <v>1390</v>
      </c>
      <c r="AQ116" s="433" t="s">
        <v>1392</v>
      </c>
      <c r="AR116" s="433" t="s">
        <v>2695</v>
      </c>
      <c r="AS116" s="433" t="s">
        <v>2696</v>
      </c>
    </row>
    <row r="117" spans="1:45" x14ac:dyDescent="0.3">
      <c r="A117" s="433" t="str">
        <v>6550</v>
      </c>
      <c r="E117" s="434" t="s">
        <v>3066</v>
      </c>
      <c r="F117" s="435" t="s">
        <v>2731</v>
      </c>
      <c r="G117" s="433" t="s">
        <v>2732</v>
      </c>
      <c r="H117" s="433" t="s">
        <v>2733</v>
      </c>
      <c r="I117" s="433" t="s">
        <v>2734</v>
      </c>
      <c r="J117" s="433" t="s">
        <v>3</v>
      </c>
      <c r="K117" s="433" t="s">
        <v>42</v>
      </c>
      <c r="L117" s="433" t="s">
        <v>9</v>
      </c>
      <c r="M117" s="433" t="s">
        <v>9</v>
      </c>
      <c r="N117" s="433" t="s">
        <v>57</v>
      </c>
      <c r="O117" s="433" t="s">
        <v>1398</v>
      </c>
      <c r="P117" s="433" t="s">
        <v>1181</v>
      </c>
      <c r="R117" s="433" t="s">
        <v>33</v>
      </c>
      <c r="S117" s="433" t="s">
        <v>1086</v>
      </c>
      <c r="T117" s="433" t="s">
        <v>33</v>
      </c>
      <c r="U117" s="433" t="s">
        <v>1389</v>
      </c>
      <c r="V117" s="433">
        <v>20501</v>
      </c>
      <c r="W117" s="433" t="s">
        <v>35</v>
      </c>
      <c r="X117" s="433" t="s">
        <v>5</v>
      </c>
      <c r="Y117" s="433" t="s">
        <v>1</v>
      </c>
      <c r="Z117" s="433" t="s">
        <v>719</v>
      </c>
      <c r="AA117" s="433" t="s">
        <v>42</v>
      </c>
      <c r="AB117" s="433" t="s">
        <v>131</v>
      </c>
      <c r="AC117" s="433" t="s">
        <v>131</v>
      </c>
      <c r="AD117" s="433" t="s">
        <v>131</v>
      </c>
      <c r="AE117" s="433" t="s">
        <v>250</v>
      </c>
      <c r="AF117" s="433" t="s">
        <v>2735</v>
      </c>
      <c r="AG117" s="433" t="s">
        <v>2736</v>
      </c>
      <c r="AH117" s="433">
        <v>24461271</v>
      </c>
      <c r="AI117" s="433">
        <v>24461255</v>
      </c>
      <c r="AJ117" s="433" t="s">
        <v>2737</v>
      </c>
      <c r="AK117" s="436" t="s">
        <v>2738</v>
      </c>
      <c r="AL117" s="433" t="s">
        <v>1203</v>
      </c>
      <c r="AM117" s="433" t="s">
        <v>1630</v>
      </c>
      <c r="AO117" s="433" t="s">
        <v>1390</v>
      </c>
      <c r="AQ117" s="433" t="s">
        <v>1392</v>
      </c>
      <c r="AR117" s="433" t="s">
        <v>2739</v>
      </c>
      <c r="AS117" s="433" t="s">
        <v>2740</v>
      </c>
    </row>
    <row r="118" spans="1:45" x14ac:dyDescent="0.3">
      <c r="A118" s="433" t="str">
        <v>6574</v>
      </c>
      <c r="E118" s="434" t="s">
        <v>3063</v>
      </c>
      <c r="F118" s="435" t="s">
        <v>2706</v>
      </c>
      <c r="G118" s="433" t="s">
        <v>2707</v>
      </c>
      <c r="H118" s="433" t="s">
        <v>2708</v>
      </c>
      <c r="I118" s="433" t="s">
        <v>2709</v>
      </c>
      <c r="J118" s="433" t="s">
        <v>2</v>
      </c>
      <c r="K118" s="433" t="s">
        <v>76</v>
      </c>
      <c r="L118" s="433" t="s">
        <v>5</v>
      </c>
      <c r="M118" s="433" t="s">
        <v>5</v>
      </c>
      <c r="N118" s="433" t="s">
        <v>57</v>
      </c>
      <c r="O118" s="433" t="s">
        <v>1398</v>
      </c>
      <c r="P118" s="433" t="s">
        <v>1181</v>
      </c>
      <c r="R118" s="433" t="s">
        <v>33</v>
      </c>
      <c r="S118" s="433" t="s">
        <v>1086</v>
      </c>
      <c r="T118" s="433" t="s">
        <v>33</v>
      </c>
      <c r="U118" s="433" t="s">
        <v>1389</v>
      </c>
      <c r="V118" s="433">
        <v>10701</v>
      </c>
      <c r="W118" s="433" t="s">
        <v>33</v>
      </c>
      <c r="X118" s="433" t="s">
        <v>7</v>
      </c>
      <c r="Y118" s="433" t="s">
        <v>1</v>
      </c>
      <c r="Z118" s="433" t="s">
        <v>617</v>
      </c>
      <c r="AA118" s="433" t="s">
        <v>34</v>
      </c>
      <c r="AB118" s="433" t="s">
        <v>1254</v>
      </c>
      <c r="AC118" s="433" t="s">
        <v>105</v>
      </c>
      <c r="AD118" s="433" t="s">
        <v>105</v>
      </c>
      <c r="AE118" s="433" t="s">
        <v>250</v>
      </c>
      <c r="AF118" s="433" t="s">
        <v>2710</v>
      </c>
      <c r="AG118" s="433" t="s">
        <v>2711</v>
      </c>
      <c r="AH118" s="433">
        <v>22490215</v>
      </c>
      <c r="AI118" s="433" t="s">
        <v>1191</v>
      </c>
      <c r="AJ118" s="433" t="s">
        <v>2713</v>
      </c>
      <c r="AK118" s="436" t="s">
        <v>2712</v>
      </c>
      <c r="AL118" s="433" t="s">
        <v>1255</v>
      </c>
      <c r="AM118" s="433" t="s">
        <v>1479</v>
      </c>
      <c r="AO118" s="433" t="s">
        <v>1390</v>
      </c>
      <c r="AQ118" s="433" t="s">
        <v>1390</v>
      </c>
    </row>
    <row r="119" spans="1:45" x14ac:dyDescent="0.3">
      <c r="A119" s="433" t="str">
        <v>6576</v>
      </c>
      <c r="E119" s="434" t="s">
        <v>3065</v>
      </c>
      <c r="F119" s="435" t="s">
        <v>2723</v>
      </c>
      <c r="G119" s="433" t="s">
        <v>2724</v>
      </c>
      <c r="H119" s="433" t="s">
        <v>2725</v>
      </c>
      <c r="I119" s="433" t="s">
        <v>2726</v>
      </c>
      <c r="J119" s="433" t="s">
        <v>4</v>
      </c>
      <c r="K119" s="433" t="s">
        <v>41</v>
      </c>
      <c r="L119" s="433" t="s">
        <v>7</v>
      </c>
      <c r="M119" s="433" t="s">
        <v>10</v>
      </c>
      <c r="N119" s="433" t="s">
        <v>57</v>
      </c>
      <c r="O119" s="433" t="s">
        <v>1398</v>
      </c>
      <c r="P119" s="433" t="s">
        <v>1181</v>
      </c>
      <c r="R119" s="433" t="s">
        <v>33</v>
      </c>
      <c r="S119" s="433" t="s">
        <v>1086</v>
      </c>
      <c r="T119" s="433" t="s">
        <v>33</v>
      </c>
      <c r="U119" s="433" t="s">
        <v>1389</v>
      </c>
      <c r="V119" s="433">
        <v>21101</v>
      </c>
      <c r="W119" s="433" t="s">
        <v>35</v>
      </c>
      <c r="X119" s="433" t="s">
        <v>13</v>
      </c>
      <c r="Y119" s="433" t="s">
        <v>1</v>
      </c>
      <c r="Z119" s="433" t="s">
        <v>755</v>
      </c>
      <c r="AA119" s="433" t="s">
        <v>42</v>
      </c>
      <c r="AB119" s="433" t="s">
        <v>1275</v>
      </c>
      <c r="AC119" s="433" t="s">
        <v>1275</v>
      </c>
      <c r="AD119" s="433" t="s">
        <v>1224</v>
      </c>
      <c r="AE119" s="433" t="s">
        <v>250</v>
      </c>
      <c r="AF119" s="433" t="s">
        <v>2727</v>
      </c>
      <c r="AG119" s="433" t="s">
        <v>2728</v>
      </c>
      <c r="AH119" s="433">
        <v>24631213</v>
      </c>
      <c r="AI119" s="433">
        <v>24631213</v>
      </c>
      <c r="AJ119" s="433" t="s">
        <v>2729</v>
      </c>
      <c r="AK119" s="436" t="s">
        <v>2730</v>
      </c>
      <c r="AL119" s="433" t="s">
        <v>1276</v>
      </c>
      <c r="AM119" s="433" t="s">
        <v>1725</v>
      </c>
      <c r="AO119" s="433" t="s">
        <v>1390</v>
      </c>
      <c r="AQ119" s="433" t="s">
        <v>1390</v>
      </c>
    </row>
    <row r="120" spans="1:45" x14ac:dyDescent="0.3">
      <c r="A120" s="433" t="str">
        <v>6577</v>
      </c>
      <c r="E120" s="434" t="s">
        <v>3064</v>
      </c>
      <c r="F120" s="435" t="s">
        <v>2714</v>
      </c>
      <c r="G120" s="433" t="s">
        <v>2715</v>
      </c>
      <c r="H120" s="433" t="s">
        <v>2716</v>
      </c>
      <c r="I120" s="433" t="s">
        <v>2717</v>
      </c>
      <c r="J120" s="433" t="s">
        <v>14</v>
      </c>
      <c r="K120" s="433" t="s">
        <v>49</v>
      </c>
      <c r="L120" s="433" t="s">
        <v>7</v>
      </c>
      <c r="M120" s="433" t="s">
        <v>148</v>
      </c>
      <c r="N120" s="433" t="s">
        <v>57</v>
      </c>
      <c r="O120" s="433" t="s">
        <v>1398</v>
      </c>
      <c r="P120" s="433" t="s">
        <v>1181</v>
      </c>
      <c r="R120" s="433" t="s">
        <v>33</v>
      </c>
      <c r="S120" s="433" t="s">
        <v>1086</v>
      </c>
      <c r="T120" s="433" t="s">
        <v>35</v>
      </c>
      <c r="U120" s="433" t="s">
        <v>1446</v>
      </c>
      <c r="V120" s="433">
        <v>60204</v>
      </c>
      <c r="W120" s="433" t="s">
        <v>48</v>
      </c>
      <c r="X120" s="433" t="s">
        <v>2</v>
      </c>
      <c r="Y120" s="433" t="s">
        <v>4</v>
      </c>
      <c r="Z120" s="433" t="s">
        <v>943</v>
      </c>
      <c r="AA120" s="433" t="s">
        <v>49</v>
      </c>
      <c r="AB120" s="433" t="s">
        <v>162</v>
      </c>
      <c r="AC120" s="433" t="s">
        <v>52</v>
      </c>
      <c r="AD120" s="433" t="s">
        <v>2718</v>
      </c>
      <c r="AE120" s="433" t="s">
        <v>1624</v>
      </c>
      <c r="AF120" s="433" t="s">
        <v>2719</v>
      </c>
      <c r="AG120" s="433" t="s">
        <v>2720</v>
      </c>
      <c r="AH120" s="433">
        <v>26355524</v>
      </c>
      <c r="AI120" s="433">
        <v>26352186</v>
      </c>
      <c r="AJ120" s="433" t="s">
        <v>2721</v>
      </c>
      <c r="AK120" s="436" t="s">
        <v>2722</v>
      </c>
      <c r="AL120" s="433" t="s">
        <v>1226</v>
      </c>
      <c r="AM120" s="433" t="s">
        <v>2335</v>
      </c>
      <c r="AO120" s="433" t="s">
        <v>1390</v>
      </c>
      <c r="AQ120" s="433" t="s">
        <v>1390</v>
      </c>
    </row>
    <row r="121" spans="1:45" x14ac:dyDescent="0.3">
      <c r="A121" s="433" t="str">
        <v>6578</v>
      </c>
      <c r="E121" s="434" t="s">
        <v>3073</v>
      </c>
      <c r="F121" s="435" t="s">
        <v>2803</v>
      </c>
      <c r="G121" s="433" t="s">
        <v>2804</v>
      </c>
      <c r="H121" s="433" t="s">
        <v>2805</v>
      </c>
      <c r="I121" s="433" t="s">
        <v>2806</v>
      </c>
      <c r="J121" s="433" t="s">
        <v>148</v>
      </c>
      <c r="K121" s="433" t="s">
        <v>36</v>
      </c>
      <c r="L121" s="433" t="s">
        <v>2</v>
      </c>
      <c r="M121" s="433" t="s">
        <v>4</v>
      </c>
      <c r="N121" s="433" t="s">
        <v>57</v>
      </c>
      <c r="O121" s="433" t="s">
        <v>1398</v>
      </c>
      <c r="P121" s="433" t="s">
        <v>1181</v>
      </c>
      <c r="R121" s="433" t="s">
        <v>33</v>
      </c>
      <c r="S121" s="433" t="s">
        <v>1086</v>
      </c>
      <c r="T121" s="433" t="s">
        <v>33</v>
      </c>
      <c r="U121" s="433" t="s">
        <v>1389</v>
      </c>
      <c r="V121" s="433">
        <v>10302</v>
      </c>
      <c r="W121" s="433" t="s">
        <v>33</v>
      </c>
      <c r="X121" s="433" t="s">
        <v>3</v>
      </c>
      <c r="Y121" s="433" t="s">
        <v>2</v>
      </c>
      <c r="Z121" s="433" t="s">
        <v>587</v>
      </c>
      <c r="AA121" s="433" t="s">
        <v>34</v>
      </c>
      <c r="AB121" s="433" t="s">
        <v>36</v>
      </c>
      <c r="AC121" s="433" t="s">
        <v>37</v>
      </c>
      <c r="AD121" s="433" t="s">
        <v>68</v>
      </c>
      <c r="AE121" s="433" t="s">
        <v>250</v>
      </c>
      <c r="AF121" s="433" t="s">
        <v>2807</v>
      </c>
      <c r="AG121" s="433" t="s">
        <v>2808</v>
      </c>
      <c r="AH121" s="433">
        <v>22700343</v>
      </c>
      <c r="AI121" s="433">
        <v>22700332</v>
      </c>
      <c r="AJ121" s="433" t="s">
        <v>2809</v>
      </c>
      <c r="AK121" s="436" t="s">
        <v>2810</v>
      </c>
      <c r="AL121" s="433" t="s">
        <v>1441</v>
      </c>
      <c r="AM121" s="433" t="s">
        <v>2330</v>
      </c>
      <c r="AO121" s="433" t="s">
        <v>1390</v>
      </c>
      <c r="AQ121" s="433" t="s">
        <v>1390</v>
      </c>
    </row>
    <row r="122" spans="1:45" x14ac:dyDescent="0.3">
      <c r="A122" s="433" t="str">
        <v>6579</v>
      </c>
      <c r="E122" s="434" t="s">
        <v>3070</v>
      </c>
      <c r="F122" s="435" t="s">
        <v>2775</v>
      </c>
      <c r="G122" s="433" t="s">
        <v>2776</v>
      </c>
      <c r="H122" s="433" t="s">
        <v>2777</v>
      </c>
      <c r="I122" s="433" t="s">
        <v>2778</v>
      </c>
      <c r="J122" s="433" t="s">
        <v>55</v>
      </c>
      <c r="K122" s="433" t="s">
        <v>47</v>
      </c>
      <c r="L122" s="433" t="s">
        <v>14</v>
      </c>
      <c r="M122" s="433" t="s">
        <v>1181</v>
      </c>
      <c r="N122" s="433" t="s">
        <v>57</v>
      </c>
      <c r="O122" s="433" t="s">
        <v>1398</v>
      </c>
      <c r="P122" s="433" t="s">
        <v>1181</v>
      </c>
      <c r="R122" s="433" t="s">
        <v>33</v>
      </c>
      <c r="S122" s="433" t="s">
        <v>1086</v>
      </c>
      <c r="T122" s="433" t="s">
        <v>35</v>
      </c>
      <c r="U122" s="433" t="s">
        <v>1446</v>
      </c>
      <c r="V122" s="433">
        <v>60805</v>
      </c>
      <c r="W122" s="433" t="s">
        <v>48</v>
      </c>
      <c r="X122" s="433" t="s">
        <v>9</v>
      </c>
      <c r="Y122" s="433" t="s">
        <v>5</v>
      </c>
      <c r="Z122" s="433" t="s">
        <v>969</v>
      </c>
      <c r="AA122" s="433" t="s">
        <v>49</v>
      </c>
      <c r="AB122" s="433" t="s">
        <v>1248</v>
      </c>
      <c r="AC122" s="433" t="s">
        <v>2779</v>
      </c>
      <c r="AD122" s="433" t="s">
        <v>82</v>
      </c>
      <c r="AE122" s="433" t="s">
        <v>1531</v>
      </c>
      <c r="AF122" s="433" t="s">
        <v>2780</v>
      </c>
      <c r="AG122" s="433" t="s">
        <v>2781</v>
      </c>
      <c r="AH122" s="433">
        <v>27848114</v>
      </c>
      <c r="AI122" s="433">
        <v>27848114</v>
      </c>
      <c r="AJ122" s="433" t="s">
        <v>2782</v>
      </c>
      <c r="AK122" s="436" t="s">
        <v>2783</v>
      </c>
      <c r="AL122" s="433" t="s">
        <v>1296</v>
      </c>
      <c r="AM122" s="433" t="s">
        <v>2337</v>
      </c>
      <c r="AO122" s="433" t="s">
        <v>1392</v>
      </c>
      <c r="AP122" s="433" t="s">
        <v>2784</v>
      </c>
      <c r="AQ122" s="433" t="s">
        <v>1390</v>
      </c>
    </row>
    <row r="123" spans="1:45" x14ac:dyDescent="0.3">
      <c r="A123" s="433" t="str">
        <v>6580</v>
      </c>
      <c r="E123" s="434" t="s">
        <v>3076</v>
      </c>
      <c r="F123" s="435" t="s">
        <v>2832</v>
      </c>
      <c r="G123" s="433" t="s">
        <v>2833</v>
      </c>
      <c r="H123" s="433" t="s">
        <v>2834</v>
      </c>
      <c r="I123" s="433" t="s">
        <v>2835</v>
      </c>
      <c r="J123" s="433" t="s">
        <v>45</v>
      </c>
      <c r="K123" s="433" t="s">
        <v>61</v>
      </c>
      <c r="L123" s="433" t="s">
        <v>2</v>
      </c>
      <c r="M123" s="433" t="s">
        <v>11</v>
      </c>
      <c r="N123" s="433" t="s">
        <v>57</v>
      </c>
      <c r="O123" s="433" t="s">
        <v>1398</v>
      </c>
      <c r="P123" s="433" t="s">
        <v>1181</v>
      </c>
      <c r="R123" s="433" t="s">
        <v>33</v>
      </c>
      <c r="S123" s="433" t="s">
        <v>1086</v>
      </c>
      <c r="T123" s="433" t="s">
        <v>33</v>
      </c>
      <c r="U123" s="433" t="s">
        <v>1389</v>
      </c>
      <c r="V123" s="433">
        <v>21002</v>
      </c>
      <c r="W123" s="433" t="s">
        <v>35</v>
      </c>
      <c r="X123" s="433" t="s">
        <v>11</v>
      </c>
      <c r="Y123" s="433" t="s">
        <v>2</v>
      </c>
      <c r="Z123" s="433" t="s">
        <v>747</v>
      </c>
      <c r="AA123" s="433" t="s">
        <v>42</v>
      </c>
      <c r="AB123" s="433" t="s">
        <v>61</v>
      </c>
      <c r="AC123" s="433" t="s">
        <v>71</v>
      </c>
      <c r="AD123" s="433" t="s">
        <v>2836</v>
      </c>
      <c r="AE123" s="433" t="s">
        <v>1644</v>
      </c>
      <c r="AF123" s="433" t="s">
        <v>2837</v>
      </c>
      <c r="AG123" s="433" t="s">
        <v>2838</v>
      </c>
      <c r="AH123" s="433">
        <v>24757122</v>
      </c>
      <c r="AI123" s="433">
        <v>24757122</v>
      </c>
      <c r="AJ123" s="433" t="s">
        <v>2840</v>
      </c>
      <c r="AK123" s="436" t="s">
        <v>2839</v>
      </c>
      <c r="AL123" s="433" t="s">
        <v>1290</v>
      </c>
      <c r="AM123" s="433" t="s">
        <v>1663</v>
      </c>
      <c r="AO123" s="433" t="s">
        <v>1390</v>
      </c>
      <c r="AQ123" s="433" t="s">
        <v>1392</v>
      </c>
      <c r="AR123" s="433" t="s">
        <v>2841</v>
      </c>
      <c r="AS123" s="433" t="s">
        <v>2842</v>
      </c>
    </row>
    <row r="124" spans="1:45" x14ac:dyDescent="0.3">
      <c r="A124" s="433" t="str">
        <v>6581</v>
      </c>
      <c r="E124" s="434" t="s">
        <v>3067</v>
      </c>
      <c r="F124" s="435" t="s">
        <v>2741</v>
      </c>
      <c r="G124" s="433" t="s">
        <v>2742</v>
      </c>
      <c r="H124" s="433" t="s">
        <v>2743</v>
      </c>
      <c r="I124" s="433" t="s">
        <v>2744</v>
      </c>
      <c r="J124" s="433" t="s">
        <v>9</v>
      </c>
      <c r="K124" s="433" t="s">
        <v>101</v>
      </c>
      <c r="L124" s="433" t="s">
        <v>1</v>
      </c>
      <c r="M124" s="433" t="s">
        <v>103</v>
      </c>
      <c r="N124" s="433" t="s">
        <v>57</v>
      </c>
      <c r="O124" s="433" t="s">
        <v>1398</v>
      </c>
      <c r="P124" s="433" t="s">
        <v>1181</v>
      </c>
      <c r="R124" s="433" t="s">
        <v>33</v>
      </c>
      <c r="S124" s="433" t="s">
        <v>1086</v>
      </c>
      <c r="T124" s="433" t="s">
        <v>35</v>
      </c>
      <c r="U124" s="433" t="s">
        <v>1446</v>
      </c>
      <c r="V124" s="433">
        <v>51001</v>
      </c>
      <c r="W124" s="433" t="s">
        <v>65</v>
      </c>
      <c r="X124" s="433" t="s">
        <v>11</v>
      </c>
      <c r="Y124" s="433" t="s">
        <v>1</v>
      </c>
      <c r="Z124" s="433" t="s">
        <v>918</v>
      </c>
      <c r="AA124" s="433" t="s">
        <v>1205</v>
      </c>
      <c r="AB124" s="433" t="s">
        <v>93</v>
      </c>
      <c r="AC124" s="433" t="s">
        <v>93</v>
      </c>
      <c r="AD124" s="433" t="s">
        <v>2745</v>
      </c>
      <c r="AE124" s="433" t="s">
        <v>473</v>
      </c>
      <c r="AF124" s="433" t="s">
        <v>2746</v>
      </c>
      <c r="AG124" s="433" t="s">
        <v>2747</v>
      </c>
      <c r="AH124" s="433">
        <v>88672014</v>
      </c>
      <c r="AI124" s="433">
        <v>26799174</v>
      </c>
      <c r="AJ124" s="433" t="s">
        <v>2749</v>
      </c>
      <c r="AK124" s="436" t="s">
        <v>2748</v>
      </c>
      <c r="AL124" s="433" t="s">
        <v>2021</v>
      </c>
      <c r="AM124" s="433" t="s">
        <v>2022</v>
      </c>
      <c r="AO124" s="433" t="s">
        <v>1392</v>
      </c>
      <c r="AP124" s="433" t="s">
        <v>2750</v>
      </c>
      <c r="AQ124" s="433" t="s">
        <v>1392</v>
      </c>
      <c r="AR124" s="433" t="s">
        <v>2751</v>
      </c>
      <c r="AS124" s="433" t="s">
        <v>2752</v>
      </c>
    </row>
    <row r="125" spans="1:45" x14ac:dyDescent="0.3">
      <c r="A125" s="433" t="str">
        <v>6582</v>
      </c>
      <c r="E125" s="434" t="s">
        <v>3068</v>
      </c>
      <c r="F125" s="435" t="s">
        <v>2753</v>
      </c>
      <c r="G125" s="433" t="s">
        <v>2754</v>
      </c>
      <c r="H125" s="433" t="s">
        <v>2755</v>
      </c>
      <c r="I125" s="433" t="s">
        <v>2756</v>
      </c>
      <c r="J125" s="433" t="s">
        <v>103</v>
      </c>
      <c r="K125" s="433" t="s">
        <v>1032</v>
      </c>
      <c r="L125" s="433" t="s">
        <v>7</v>
      </c>
      <c r="M125" s="433" t="s">
        <v>1175</v>
      </c>
      <c r="N125" s="433" t="s">
        <v>57</v>
      </c>
      <c r="O125" s="433" t="s">
        <v>1398</v>
      </c>
      <c r="P125" s="433" t="s">
        <v>1181</v>
      </c>
      <c r="R125" s="433" t="s">
        <v>33</v>
      </c>
      <c r="S125" s="433" t="s">
        <v>1086</v>
      </c>
      <c r="T125" s="433" t="s">
        <v>35</v>
      </c>
      <c r="U125" s="433" t="s">
        <v>1446</v>
      </c>
      <c r="V125" s="433">
        <v>70103</v>
      </c>
      <c r="W125" s="433" t="s">
        <v>43</v>
      </c>
      <c r="X125" s="433" t="s">
        <v>1</v>
      </c>
      <c r="Y125" s="433" t="s">
        <v>3</v>
      </c>
      <c r="Z125" s="433" t="s">
        <v>979</v>
      </c>
      <c r="AA125" s="433" t="s">
        <v>1032</v>
      </c>
      <c r="AB125" s="433" t="s">
        <v>1032</v>
      </c>
      <c r="AC125" s="433" t="s">
        <v>44</v>
      </c>
      <c r="AD125" s="433" t="s">
        <v>2757</v>
      </c>
      <c r="AE125" s="433" t="s">
        <v>2237</v>
      </c>
      <c r="AF125" s="433" t="s">
        <v>2758</v>
      </c>
      <c r="AG125" s="433" t="s">
        <v>2759</v>
      </c>
      <c r="AH125" s="433">
        <v>27971909</v>
      </c>
      <c r="AI125" s="433">
        <v>27971909</v>
      </c>
      <c r="AJ125" s="433" t="s">
        <v>2760</v>
      </c>
      <c r="AK125" s="436" t="s">
        <v>2761</v>
      </c>
      <c r="AL125" s="433" t="s">
        <v>1306</v>
      </c>
      <c r="AM125" s="433" t="s">
        <v>2468</v>
      </c>
      <c r="AO125" s="433" t="s">
        <v>1390</v>
      </c>
      <c r="AQ125" s="433" t="s">
        <v>1392</v>
      </c>
      <c r="AR125" s="433" t="s">
        <v>2762</v>
      </c>
      <c r="AS125" s="433" t="s">
        <v>2763</v>
      </c>
    </row>
    <row r="126" spans="1:45" x14ac:dyDescent="0.3">
      <c r="A126" s="433" t="str">
        <v>6583</v>
      </c>
      <c r="E126" s="434" t="s">
        <v>3074</v>
      </c>
      <c r="F126" s="435" t="s">
        <v>2811</v>
      </c>
      <c r="G126" s="433" t="s">
        <v>2812</v>
      </c>
      <c r="H126" s="433" t="s">
        <v>2813</v>
      </c>
      <c r="I126" s="433" t="s">
        <v>2814</v>
      </c>
      <c r="J126" s="433" t="s">
        <v>150</v>
      </c>
      <c r="K126" s="433" t="s">
        <v>146</v>
      </c>
      <c r="L126" s="433" t="s">
        <v>9</v>
      </c>
      <c r="M126" s="433" t="s">
        <v>1182</v>
      </c>
      <c r="N126" s="433" t="s">
        <v>57</v>
      </c>
      <c r="O126" s="433" t="s">
        <v>1398</v>
      </c>
      <c r="P126" s="433" t="s">
        <v>1181</v>
      </c>
      <c r="R126" s="433" t="s">
        <v>33</v>
      </c>
      <c r="S126" s="433" t="s">
        <v>1086</v>
      </c>
      <c r="T126" s="433" t="s">
        <v>35</v>
      </c>
      <c r="U126" s="433" t="s">
        <v>1446</v>
      </c>
      <c r="V126" s="433">
        <v>70203</v>
      </c>
      <c r="W126" s="433" t="s">
        <v>43</v>
      </c>
      <c r="X126" s="433" t="s">
        <v>2</v>
      </c>
      <c r="Y126" s="433" t="s">
        <v>3</v>
      </c>
      <c r="Z126" s="433" t="s">
        <v>1083</v>
      </c>
      <c r="AA126" s="433" t="s">
        <v>1032</v>
      </c>
      <c r="AB126" s="433" t="s">
        <v>1212</v>
      </c>
      <c r="AC126" s="433" t="s">
        <v>1292</v>
      </c>
      <c r="AD126" s="433" t="s">
        <v>2815</v>
      </c>
      <c r="AE126" s="433" t="s">
        <v>2237</v>
      </c>
      <c r="AF126" s="433" t="s">
        <v>2816</v>
      </c>
      <c r="AG126" s="433" t="s">
        <v>2817</v>
      </c>
      <c r="AH126" s="433">
        <v>88043675</v>
      </c>
      <c r="AI126" s="433">
        <v>44117973</v>
      </c>
      <c r="AJ126" s="433" t="s">
        <v>2818</v>
      </c>
      <c r="AK126" s="436" t="s">
        <v>2819</v>
      </c>
      <c r="AL126" s="433" t="s">
        <v>1293</v>
      </c>
      <c r="AM126" s="433" t="s">
        <v>2334</v>
      </c>
      <c r="AO126" s="433" t="s">
        <v>1390</v>
      </c>
      <c r="AQ126" s="433" t="s">
        <v>1390</v>
      </c>
    </row>
    <row r="127" spans="1:45" x14ac:dyDescent="0.3">
      <c r="A127" s="433" t="str">
        <v>6584</v>
      </c>
      <c r="E127" s="434" t="s">
        <v>3069</v>
      </c>
      <c r="F127" s="435" t="s">
        <v>2764</v>
      </c>
      <c r="G127" s="433" t="s">
        <v>2765</v>
      </c>
      <c r="H127" s="433" t="s">
        <v>2766</v>
      </c>
      <c r="I127" s="433" t="s">
        <v>2767</v>
      </c>
      <c r="J127" s="433" t="s">
        <v>5</v>
      </c>
      <c r="K127" s="433" t="s">
        <v>66</v>
      </c>
      <c r="L127" s="433" t="s">
        <v>9</v>
      </c>
      <c r="M127" s="433" t="s">
        <v>14</v>
      </c>
      <c r="N127" s="433" t="s">
        <v>57</v>
      </c>
      <c r="O127" s="433" t="s">
        <v>1398</v>
      </c>
      <c r="P127" s="433" t="s">
        <v>1181</v>
      </c>
      <c r="R127" s="433" t="s">
        <v>33</v>
      </c>
      <c r="S127" s="433" t="s">
        <v>1086</v>
      </c>
      <c r="T127" s="433" t="s">
        <v>33</v>
      </c>
      <c r="U127" s="433" t="s">
        <v>1389</v>
      </c>
      <c r="V127" s="433">
        <v>30203</v>
      </c>
      <c r="W127" s="433" t="s">
        <v>38</v>
      </c>
      <c r="X127" s="433" t="s">
        <v>2</v>
      </c>
      <c r="Y127" s="433" t="s">
        <v>3</v>
      </c>
      <c r="Z127" s="433" t="s">
        <v>794</v>
      </c>
      <c r="AA127" s="433" t="s">
        <v>66</v>
      </c>
      <c r="AB127" s="433" t="s">
        <v>142</v>
      </c>
      <c r="AC127" s="433" t="s">
        <v>2768</v>
      </c>
      <c r="AD127" s="433" t="s">
        <v>2769</v>
      </c>
      <c r="AE127" s="433" t="s">
        <v>250</v>
      </c>
      <c r="AF127" s="433" t="s">
        <v>2770</v>
      </c>
      <c r="AG127" s="433" t="s">
        <v>2771</v>
      </c>
      <c r="AH127" s="433">
        <v>25332504</v>
      </c>
      <c r="AI127" s="433">
        <v>84054901</v>
      </c>
      <c r="AJ127" s="433" t="s">
        <v>2773</v>
      </c>
      <c r="AK127" s="436" t="s">
        <v>2772</v>
      </c>
      <c r="AL127" s="433" t="s">
        <v>1313</v>
      </c>
      <c r="AM127" s="433" t="s">
        <v>2774</v>
      </c>
      <c r="AO127" s="433" t="s">
        <v>1390</v>
      </c>
      <c r="AQ127" s="433" t="s">
        <v>1390</v>
      </c>
    </row>
    <row r="128" spans="1:45" x14ac:dyDescent="0.3">
      <c r="A128" s="433" t="str">
        <v>6633</v>
      </c>
      <c r="E128" s="434" t="s">
        <v>3071</v>
      </c>
      <c r="F128" s="435" t="s">
        <v>2785</v>
      </c>
      <c r="G128" s="433" t="s">
        <v>2786</v>
      </c>
      <c r="H128" s="433" t="s">
        <v>2787</v>
      </c>
      <c r="I128" s="433" t="s">
        <v>2788</v>
      </c>
      <c r="J128" s="433" t="s">
        <v>148</v>
      </c>
      <c r="K128" s="433" t="s">
        <v>36</v>
      </c>
      <c r="L128" s="433" t="s">
        <v>7</v>
      </c>
      <c r="M128" s="433" t="s">
        <v>4</v>
      </c>
      <c r="N128" s="433" t="s">
        <v>57</v>
      </c>
      <c r="O128" s="433" t="s">
        <v>1398</v>
      </c>
      <c r="P128" s="433" t="s">
        <v>1181</v>
      </c>
      <c r="R128" s="433" t="s">
        <v>33</v>
      </c>
      <c r="S128" s="433" t="s">
        <v>1086</v>
      </c>
      <c r="T128" s="433" t="s">
        <v>33</v>
      </c>
      <c r="U128" s="433" t="s">
        <v>1389</v>
      </c>
      <c r="V128" s="433">
        <v>10311</v>
      </c>
      <c r="W128" s="433" t="s">
        <v>33</v>
      </c>
      <c r="X128" s="433" t="s">
        <v>3</v>
      </c>
      <c r="Y128" s="433" t="s">
        <v>13</v>
      </c>
      <c r="Z128" s="433" t="s">
        <v>596</v>
      </c>
      <c r="AA128" s="433" t="s">
        <v>34</v>
      </c>
      <c r="AB128" s="433" t="s">
        <v>36</v>
      </c>
      <c r="AC128" s="433" t="s">
        <v>1329</v>
      </c>
      <c r="AD128" s="433" t="s">
        <v>1329</v>
      </c>
      <c r="AE128" s="433" t="s">
        <v>250</v>
      </c>
      <c r="AF128" s="433" t="s">
        <v>2789</v>
      </c>
      <c r="AG128" s="433" t="s">
        <v>2790</v>
      </c>
      <c r="AH128" s="433">
        <v>22752317</v>
      </c>
      <c r="AI128" s="433">
        <v>22752317</v>
      </c>
      <c r="AJ128" s="433" t="s">
        <v>2792</v>
      </c>
      <c r="AK128" s="436" t="s">
        <v>2791</v>
      </c>
      <c r="AL128" s="433" t="s">
        <v>1272</v>
      </c>
      <c r="AM128" s="433" t="s">
        <v>1430</v>
      </c>
      <c r="AO128" s="433" t="s">
        <v>1390</v>
      </c>
      <c r="AQ128" s="433" t="s">
        <v>1390</v>
      </c>
    </row>
    <row r="129" spans="1:45" x14ac:dyDescent="0.3">
      <c r="A129" s="433" t="str">
        <v>6634</v>
      </c>
      <c r="E129" s="434" t="s">
        <v>3072</v>
      </c>
      <c r="F129" s="435" t="s">
        <v>2793</v>
      </c>
      <c r="G129" s="433" t="s">
        <v>2794</v>
      </c>
      <c r="H129" s="433" t="s">
        <v>2795</v>
      </c>
      <c r="I129" s="433" t="s">
        <v>2796</v>
      </c>
      <c r="J129" s="433" t="s">
        <v>148</v>
      </c>
      <c r="K129" s="433" t="s">
        <v>36</v>
      </c>
      <c r="L129" s="433" t="s">
        <v>3</v>
      </c>
      <c r="M129" s="433" t="s">
        <v>4</v>
      </c>
      <c r="N129" s="433" t="s">
        <v>57</v>
      </c>
      <c r="O129" s="433" t="s">
        <v>1398</v>
      </c>
      <c r="P129" s="433" t="s">
        <v>1181</v>
      </c>
      <c r="R129" s="433" t="s">
        <v>33</v>
      </c>
      <c r="S129" s="433" t="s">
        <v>1086</v>
      </c>
      <c r="T129" s="433" t="s">
        <v>35</v>
      </c>
      <c r="U129" s="433" t="s">
        <v>1446</v>
      </c>
      <c r="V129" s="433">
        <v>10606</v>
      </c>
      <c r="W129" s="433" t="s">
        <v>33</v>
      </c>
      <c r="X129" s="433" t="s">
        <v>6</v>
      </c>
      <c r="Y129" s="433" t="s">
        <v>6</v>
      </c>
      <c r="Z129" s="433" t="s">
        <v>615</v>
      </c>
      <c r="AA129" s="433" t="s">
        <v>34</v>
      </c>
      <c r="AB129" s="433" t="s">
        <v>1247</v>
      </c>
      <c r="AC129" s="433" t="s">
        <v>1322</v>
      </c>
      <c r="AD129" s="433" t="s">
        <v>1322</v>
      </c>
      <c r="AE129" s="433" t="s">
        <v>250</v>
      </c>
      <c r="AF129" s="433" t="s">
        <v>2797</v>
      </c>
      <c r="AG129" s="433" t="s">
        <v>2798</v>
      </c>
      <c r="AH129" s="433">
        <v>25401629</v>
      </c>
      <c r="AI129" s="433">
        <v>25402450</v>
      </c>
      <c r="AJ129" s="433" t="s">
        <v>2799</v>
      </c>
      <c r="AK129" s="436" t="s">
        <v>2800</v>
      </c>
      <c r="AL129" s="433" t="s">
        <v>1222</v>
      </c>
      <c r="AM129" s="433" t="s">
        <v>1478</v>
      </c>
      <c r="AO129" s="433" t="s">
        <v>1390</v>
      </c>
      <c r="AQ129" s="433" t="s">
        <v>1392</v>
      </c>
      <c r="AR129" s="433" t="s">
        <v>2801</v>
      </c>
      <c r="AS129" s="433" t="s">
        <v>2802</v>
      </c>
    </row>
    <row r="130" spans="1:45" x14ac:dyDescent="0.3">
      <c r="A130" s="433" t="str">
        <v>6635</v>
      </c>
      <c r="E130" s="434" t="s">
        <v>3075</v>
      </c>
      <c r="F130" s="435" t="s">
        <v>2820</v>
      </c>
      <c r="G130" s="433" t="s">
        <v>2821</v>
      </c>
      <c r="H130" s="433" t="s">
        <v>2822</v>
      </c>
      <c r="I130" s="433" t="s">
        <v>2823</v>
      </c>
      <c r="J130" s="433" t="s">
        <v>150</v>
      </c>
      <c r="K130" s="433" t="s">
        <v>146</v>
      </c>
      <c r="L130" s="433" t="s">
        <v>6</v>
      </c>
      <c r="M130" s="433" t="s">
        <v>1182</v>
      </c>
      <c r="N130" s="433" t="s">
        <v>57</v>
      </c>
      <c r="O130" s="433" t="s">
        <v>1398</v>
      </c>
      <c r="P130" s="433" t="s">
        <v>1181</v>
      </c>
      <c r="R130" s="433" t="s">
        <v>33</v>
      </c>
      <c r="S130" s="433" t="s">
        <v>1086</v>
      </c>
      <c r="T130" s="433" t="s">
        <v>35</v>
      </c>
      <c r="U130" s="433" t="s">
        <v>1446</v>
      </c>
      <c r="V130" s="433">
        <v>70203</v>
      </c>
      <c r="W130" s="433" t="s">
        <v>43</v>
      </c>
      <c r="X130" s="433" t="s">
        <v>2</v>
      </c>
      <c r="Y130" s="433" t="s">
        <v>3</v>
      </c>
      <c r="Z130" s="433" t="s">
        <v>1083</v>
      </c>
      <c r="AA130" s="433" t="s">
        <v>1032</v>
      </c>
      <c r="AB130" s="433" t="s">
        <v>1212</v>
      </c>
      <c r="AC130" s="433" t="s">
        <v>1292</v>
      </c>
      <c r="AD130" s="433" t="s">
        <v>2824</v>
      </c>
      <c r="AE130" s="433" t="s">
        <v>2237</v>
      </c>
      <c r="AF130" s="433" t="s">
        <v>2825</v>
      </c>
      <c r="AG130" s="433" t="s">
        <v>2826</v>
      </c>
      <c r="AH130" s="433">
        <v>27098328</v>
      </c>
      <c r="AI130" s="433" t="s">
        <v>1191</v>
      </c>
      <c r="AJ130" s="433" t="s">
        <v>2827</v>
      </c>
      <c r="AK130" s="436" t="s">
        <v>2828</v>
      </c>
      <c r="AL130" s="433" t="s">
        <v>1299</v>
      </c>
      <c r="AM130" s="433" t="s">
        <v>2829</v>
      </c>
      <c r="AO130" s="433" t="s">
        <v>1390</v>
      </c>
      <c r="AQ130" s="433" t="s">
        <v>1392</v>
      </c>
      <c r="AR130" s="433" t="s">
        <v>2830</v>
      </c>
      <c r="AS130" s="433" t="s">
        <v>2831</v>
      </c>
    </row>
    <row r="131" spans="1:45" x14ac:dyDescent="0.3">
      <c r="A131" s="433" t="str">
        <v>6639</v>
      </c>
      <c r="E131" s="434" t="s">
        <v>3078</v>
      </c>
      <c r="F131" s="435" t="s">
        <v>2852</v>
      </c>
      <c r="G131" s="433" t="s">
        <v>2853</v>
      </c>
      <c r="H131" s="433" t="s">
        <v>2854</v>
      </c>
      <c r="I131" s="433" t="s">
        <v>2855</v>
      </c>
      <c r="J131" s="433" t="s">
        <v>7</v>
      </c>
      <c r="K131" s="433" t="s">
        <v>58</v>
      </c>
      <c r="L131" s="433" t="s">
        <v>7</v>
      </c>
      <c r="M131" s="433" t="s">
        <v>62</v>
      </c>
      <c r="N131" s="433" t="s">
        <v>57</v>
      </c>
      <c r="O131" s="433" t="s">
        <v>1398</v>
      </c>
      <c r="P131" s="433" t="s">
        <v>1181</v>
      </c>
      <c r="R131" s="433" t="s">
        <v>33</v>
      </c>
      <c r="S131" s="433" t="s">
        <v>1086</v>
      </c>
      <c r="T131" s="433" t="s">
        <v>33</v>
      </c>
      <c r="U131" s="433" t="s">
        <v>1389</v>
      </c>
      <c r="V131" s="433">
        <v>40702</v>
      </c>
      <c r="W131" s="433" t="s">
        <v>57</v>
      </c>
      <c r="X131" s="433" t="s">
        <v>7</v>
      </c>
      <c r="Y131" s="433" t="s">
        <v>2</v>
      </c>
      <c r="Z131" s="433" t="s">
        <v>1065</v>
      </c>
      <c r="AA131" s="433" t="s">
        <v>58</v>
      </c>
      <c r="AB131" s="433" t="s">
        <v>156</v>
      </c>
      <c r="AC131" s="433" t="s">
        <v>1225</v>
      </c>
      <c r="AD131" s="433" t="s">
        <v>2856</v>
      </c>
      <c r="AE131" s="433" t="s">
        <v>250</v>
      </c>
      <c r="AF131" s="433" t="s">
        <v>2857</v>
      </c>
      <c r="AG131" s="433" t="s">
        <v>2858</v>
      </c>
      <c r="AH131" s="433">
        <v>25890332</v>
      </c>
      <c r="AI131" s="433" t="s">
        <v>1191</v>
      </c>
      <c r="AJ131" s="433" t="s">
        <v>2860</v>
      </c>
      <c r="AK131" s="436" t="s">
        <v>2859</v>
      </c>
      <c r="AL131" s="433" t="s">
        <v>1208</v>
      </c>
      <c r="AM131" s="433" t="s">
        <v>1852</v>
      </c>
      <c r="AO131" s="433" t="s">
        <v>1390</v>
      </c>
      <c r="AQ131" s="433" t="s">
        <v>1390</v>
      </c>
    </row>
    <row r="132" spans="1:45" x14ac:dyDescent="0.3">
      <c r="A132" s="433" t="str">
        <v>6640</v>
      </c>
      <c r="E132" s="434" t="s">
        <v>3077</v>
      </c>
      <c r="F132" s="435" t="s">
        <v>2843</v>
      </c>
      <c r="G132" s="433" t="s">
        <v>2844</v>
      </c>
      <c r="H132" s="433" t="s">
        <v>2845</v>
      </c>
      <c r="I132" s="433" t="s">
        <v>2846</v>
      </c>
      <c r="J132" s="433" t="s">
        <v>1</v>
      </c>
      <c r="K132" s="433" t="s">
        <v>504</v>
      </c>
      <c r="L132" s="433" t="s">
        <v>6</v>
      </c>
      <c r="M132" s="433" t="s">
        <v>1</v>
      </c>
      <c r="N132" s="433" t="s">
        <v>57</v>
      </c>
      <c r="O132" s="433" t="s">
        <v>1398</v>
      </c>
      <c r="P132" s="433" t="s">
        <v>1181</v>
      </c>
      <c r="R132" s="433" t="s">
        <v>33</v>
      </c>
      <c r="S132" s="433" t="s">
        <v>1086</v>
      </c>
      <c r="T132" s="433" t="s">
        <v>33</v>
      </c>
      <c r="U132" s="433" t="s">
        <v>1389</v>
      </c>
      <c r="V132" s="433">
        <v>11001</v>
      </c>
      <c r="W132" s="433" t="s">
        <v>33</v>
      </c>
      <c r="X132" s="433" t="s">
        <v>11</v>
      </c>
      <c r="Y132" s="433" t="s">
        <v>1</v>
      </c>
      <c r="Z132" s="433" t="s">
        <v>635</v>
      </c>
      <c r="AA132" s="433" t="s">
        <v>34</v>
      </c>
      <c r="AB132" s="433" t="s">
        <v>69</v>
      </c>
      <c r="AC132" s="433" t="s">
        <v>69</v>
      </c>
      <c r="AD132" s="433" t="s">
        <v>2847</v>
      </c>
      <c r="AE132" s="433" t="s">
        <v>250</v>
      </c>
      <c r="AF132" s="433" t="s">
        <v>2848</v>
      </c>
      <c r="AG132" s="433" t="s">
        <v>2849</v>
      </c>
      <c r="AH132" s="433">
        <v>22222872</v>
      </c>
      <c r="AI132" s="433" t="s">
        <v>1191</v>
      </c>
      <c r="AJ132" s="433" t="s">
        <v>2851</v>
      </c>
      <c r="AK132" s="436" t="s">
        <v>2850</v>
      </c>
      <c r="AL132" s="433" t="s">
        <v>1404</v>
      </c>
      <c r="AM132" s="433" t="s">
        <v>1405</v>
      </c>
      <c r="AO132" s="433" t="s">
        <v>1390</v>
      </c>
      <c r="AQ132" s="433" t="s">
        <v>1390</v>
      </c>
    </row>
    <row r="133" spans="1:45" x14ac:dyDescent="0.3">
      <c r="A133" s="433" t="str">
        <v>6641</v>
      </c>
      <c r="E133" s="434" t="s">
        <v>3079</v>
      </c>
      <c r="F133" s="435" t="s">
        <v>2861</v>
      </c>
      <c r="G133" s="433" t="s">
        <v>2862</v>
      </c>
      <c r="H133" s="433" t="s">
        <v>2863</v>
      </c>
      <c r="I133" s="433" t="s">
        <v>2864</v>
      </c>
      <c r="J133" s="433" t="s">
        <v>3</v>
      </c>
      <c r="K133" s="433" t="s">
        <v>42</v>
      </c>
      <c r="L133" s="433" t="s">
        <v>4</v>
      </c>
      <c r="M133" s="433" t="s">
        <v>9</v>
      </c>
      <c r="N133" s="433" t="s">
        <v>57</v>
      </c>
      <c r="O133" s="433" t="s">
        <v>1398</v>
      </c>
      <c r="P133" s="433" t="s">
        <v>1181</v>
      </c>
      <c r="R133" s="433" t="s">
        <v>33</v>
      </c>
      <c r="S133" s="433" t="s">
        <v>1086</v>
      </c>
      <c r="T133" s="433" t="s">
        <v>33</v>
      </c>
      <c r="U133" s="433" t="s">
        <v>1389</v>
      </c>
      <c r="V133" s="433">
        <v>20108</v>
      </c>
      <c r="W133" s="433" t="s">
        <v>35</v>
      </c>
      <c r="X133" s="433" t="s">
        <v>1</v>
      </c>
      <c r="Y133" s="433" t="s">
        <v>9</v>
      </c>
      <c r="Z133" s="433" t="s">
        <v>689</v>
      </c>
      <c r="AA133" s="433" t="s">
        <v>42</v>
      </c>
      <c r="AB133" s="433" t="s">
        <v>42</v>
      </c>
      <c r="AC133" s="433" t="s">
        <v>52</v>
      </c>
      <c r="AD133" s="433" t="s">
        <v>52</v>
      </c>
      <c r="AE133" s="433" t="s">
        <v>250</v>
      </c>
      <c r="AF133" s="433" t="s">
        <v>2865</v>
      </c>
      <c r="AG133" s="433" t="s">
        <v>2866</v>
      </c>
      <c r="AH133" s="433">
        <v>21027983</v>
      </c>
      <c r="AI133" s="433" t="s">
        <v>1191</v>
      </c>
      <c r="AJ133" s="433" t="s">
        <v>2868</v>
      </c>
      <c r="AK133" s="436" t="s">
        <v>2867</v>
      </c>
      <c r="AL133" s="433" t="s">
        <v>1274</v>
      </c>
      <c r="AM133" s="433" t="s">
        <v>1427</v>
      </c>
      <c r="AO133" s="433" t="s">
        <v>1390</v>
      </c>
      <c r="AQ133" s="433" t="s">
        <v>1392</v>
      </c>
      <c r="AR133" s="433" t="s">
        <v>2869</v>
      </c>
      <c r="AS133" s="433" t="s">
        <v>2870</v>
      </c>
    </row>
    <row r="134" spans="1:45" x14ac:dyDescent="0.3">
      <c r="A134" s="433" t="str">
        <v>6718</v>
      </c>
      <c r="E134" s="434" t="s">
        <v>3082</v>
      </c>
      <c r="F134" s="435" t="s">
        <v>2894</v>
      </c>
      <c r="G134" s="433" t="s">
        <v>2895</v>
      </c>
      <c r="H134" s="433" t="s">
        <v>2896</v>
      </c>
      <c r="I134" s="433" t="s">
        <v>2897</v>
      </c>
      <c r="J134" s="433" t="s">
        <v>7</v>
      </c>
      <c r="K134" s="433" t="s">
        <v>58</v>
      </c>
      <c r="L134" s="433" t="s">
        <v>5</v>
      </c>
      <c r="M134" s="433" t="s">
        <v>62</v>
      </c>
      <c r="N134" s="433" t="s">
        <v>57</v>
      </c>
      <c r="O134" s="433" t="s">
        <v>1398</v>
      </c>
      <c r="P134" s="433" t="s">
        <v>1181</v>
      </c>
      <c r="R134" s="433" t="s">
        <v>33</v>
      </c>
      <c r="S134" s="433" t="s">
        <v>1086</v>
      </c>
      <c r="T134" s="433" t="s">
        <v>33</v>
      </c>
      <c r="U134" s="433" t="s">
        <v>1389</v>
      </c>
      <c r="V134" s="433">
        <v>40303</v>
      </c>
      <c r="W134" s="433" t="s">
        <v>57</v>
      </c>
      <c r="X134" s="433" t="s">
        <v>3</v>
      </c>
      <c r="Y134" s="433" t="s">
        <v>3</v>
      </c>
      <c r="Z134" s="433" t="s">
        <v>842</v>
      </c>
      <c r="AA134" s="433" t="s">
        <v>58</v>
      </c>
      <c r="AB134" s="433" t="s">
        <v>119</v>
      </c>
      <c r="AC134" s="433" t="s">
        <v>37</v>
      </c>
      <c r="AD134" s="433" t="s">
        <v>37</v>
      </c>
      <c r="AE134" s="433" t="s">
        <v>250</v>
      </c>
      <c r="AF134" s="433" t="s">
        <v>2898</v>
      </c>
      <c r="AG134" s="433" t="s">
        <v>2899</v>
      </c>
      <c r="AH134" s="433">
        <v>22411295</v>
      </c>
      <c r="AI134" s="433">
        <v>22411295</v>
      </c>
      <c r="AJ134" s="433" t="s">
        <v>2901</v>
      </c>
      <c r="AK134" s="436" t="s">
        <v>2900</v>
      </c>
      <c r="AL134" s="433" t="s">
        <v>543</v>
      </c>
      <c r="AM134" s="433" t="s">
        <v>2306</v>
      </c>
      <c r="AO134" s="433" t="s">
        <v>1390</v>
      </c>
      <c r="AQ134" s="433" t="s">
        <v>1390</v>
      </c>
    </row>
    <row r="135" spans="1:45" x14ac:dyDescent="0.3">
      <c r="A135" s="433" t="str">
        <v>6719</v>
      </c>
      <c r="E135" s="434" t="s">
        <v>3081</v>
      </c>
      <c r="F135" s="435" t="s">
        <v>2882</v>
      </c>
      <c r="G135" s="433" t="s">
        <v>2883</v>
      </c>
      <c r="H135" s="433" t="s">
        <v>2884</v>
      </c>
      <c r="I135" s="433" t="s">
        <v>2885</v>
      </c>
      <c r="J135" s="433" t="s">
        <v>10</v>
      </c>
      <c r="K135" s="433" t="s">
        <v>158</v>
      </c>
      <c r="L135" s="433" t="s">
        <v>3</v>
      </c>
      <c r="M135" s="433" t="s">
        <v>150</v>
      </c>
      <c r="N135" s="433" t="s">
        <v>57</v>
      </c>
      <c r="O135" s="433" t="s">
        <v>1398</v>
      </c>
      <c r="P135" s="433" t="s">
        <v>1181</v>
      </c>
      <c r="R135" s="433" t="s">
        <v>33</v>
      </c>
      <c r="S135" s="433" t="s">
        <v>1086</v>
      </c>
      <c r="T135" s="433" t="s">
        <v>35</v>
      </c>
      <c r="U135" s="433" t="s">
        <v>1446</v>
      </c>
      <c r="V135" s="433">
        <v>50204</v>
      </c>
      <c r="W135" s="433" t="s">
        <v>65</v>
      </c>
      <c r="X135" s="433" t="s">
        <v>2</v>
      </c>
      <c r="Y135" s="433" t="s">
        <v>4</v>
      </c>
      <c r="Z135" s="433" t="s">
        <v>2886</v>
      </c>
      <c r="AA135" s="433" t="s">
        <v>1205</v>
      </c>
      <c r="AB135" s="433" t="s">
        <v>158</v>
      </c>
      <c r="AC135" s="433" t="s">
        <v>2887</v>
      </c>
      <c r="AD135" s="433" t="s">
        <v>2888</v>
      </c>
      <c r="AE135" s="433" t="s">
        <v>473</v>
      </c>
      <c r="AF135" s="433" t="s">
        <v>2889</v>
      </c>
      <c r="AG135" s="433" t="s">
        <v>2890</v>
      </c>
      <c r="AH135" s="433">
        <v>83237997</v>
      </c>
      <c r="AI135" s="433">
        <v>83237997</v>
      </c>
      <c r="AJ135" s="433" t="s">
        <v>2892</v>
      </c>
      <c r="AK135" s="436" t="s">
        <v>2891</v>
      </c>
      <c r="AL135" s="433" t="s">
        <v>1902</v>
      </c>
      <c r="AM135" s="433" t="s">
        <v>1903</v>
      </c>
      <c r="AO135" s="433" t="s">
        <v>1392</v>
      </c>
      <c r="AP135" s="433" t="s">
        <v>2893</v>
      </c>
      <c r="AQ135" s="433" t="s">
        <v>1390</v>
      </c>
    </row>
    <row r="136" spans="1:45" x14ac:dyDescent="0.3">
      <c r="A136" s="433" t="str">
        <v>7025</v>
      </c>
      <c r="E136" s="434" t="s">
        <v>3080</v>
      </c>
      <c r="F136" s="435" t="s">
        <v>2871</v>
      </c>
      <c r="G136" s="433" t="s">
        <v>2872</v>
      </c>
      <c r="H136" s="433" t="s">
        <v>2873</v>
      </c>
      <c r="I136" s="433" t="s">
        <v>2874</v>
      </c>
      <c r="J136" s="433" t="s">
        <v>45</v>
      </c>
      <c r="K136" s="433" t="s">
        <v>61</v>
      </c>
      <c r="L136" s="433" t="s">
        <v>2</v>
      </c>
      <c r="M136" s="433" t="s">
        <v>11</v>
      </c>
      <c r="N136" s="433" t="s">
        <v>57</v>
      </c>
      <c r="O136" s="433" t="s">
        <v>1398</v>
      </c>
      <c r="P136" s="433" t="s">
        <v>1181</v>
      </c>
      <c r="R136" s="433" t="s">
        <v>33</v>
      </c>
      <c r="S136" s="433" t="s">
        <v>1086</v>
      </c>
      <c r="T136" s="433" t="s">
        <v>35</v>
      </c>
      <c r="U136" s="433" t="s">
        <v>1446</v>
      </c>
      <c r="V136" s="433">
        <v>21008</v>
      </c>
      <c r="W136" s="433" t="s">
        <v>35</v>
      </c>
      <c r="X136" s="433" t="s">
        <v>11</v>
      </c>
      <c r="Y136" s="433" t="s">
        <v>9</v>
      </c>
      <c r="Z136" s="433" t="s">
        <v>1164</v>
      </c>
      <c r="AA136" s="433" t="s">
        <v>42</v>
      </c>
      <c r="AB136" s="433" t="s">
        <v>61</v>
      </c>
      <c r="AC136" s="433" t="s">
        <v>2875</v>
      </c>
      <c r="AD136" s="433" t="s">
        <v>2875</v>
      </c>
      <c r="AE136" s="433" t="s">
        <v>1644</v>
      </c>
      <c r="AF136" s="433" t="s">
        <v>2876</v>
      </c>
      <c r="AG136" s="433" t="s">
        <v>2877</v>
      </c>
      <c r="AH136" s="433">
        <v>24689930</v>
      </c>
      <c r="AI136" s="433">
        <v>24689930</v>
      </c>
      <c r="AJ136" s="433" t="s">
        <v>2878</v>
      </c>
      <c r="AK136" s="436" t="s">
        <v>2879</v>
      </c>
      <c r="AL136" s="433" t="s">
        <v>1662</v>
      </c>
      <c r="AM136" s="433" t="s">
        <v>1663</v>
      </c>
      <c r="AO136" s="433" t="s">
        <v>1390</v>
      </c>
      <c r="AQ136" s="433" t="s">
        <v>1392</v>
      </c>
      <c r="AR136" s="433" t="s">
        <v>2880</v>
      </c>
      <c r="AS136" s="433" t="s">
        <v>2881</v>
      </c>
    </row>
    <row r="137" spans="1:45" x14ac:dyDescent="0.3">
      <c r="A137" s="433" t="str">
        <v>7026</v>
      </c>
      <c r="E137" s="434" t="s">
        <v>3084</v>
      </c>
      <c r="F137" s="435" t="s">
        <v>2911</v>
      </c>
      <c r="G137" s="433" t="s">
        <v>2912</v>
      </c>
      <c r="H137" s="433" t="s">
        <v>2913</v>
      </c>
      <c r="I137" s="433" t="s">
        <v>2914</v>
      </c>
      <c r="J137" s="433" t="s">
        <v>1175</v>
      </c>
      <c r="K137" s="433" t="s">
        <v>505</v>
      </c>
      <c r="L137" s="433" t="s">
        <v>5</v>
      </c>
      <c r="M137" s="433" t="s">
        <v>3</v>
      </c>
      <c r="N137" s="433" t="s">
        <v>57</v>
      </c>
      <c r="O137" s="433" t="s">
        <v>1398</v>
      </c>
      <c r="P137" s="433" t="s">
        <v>1181</v>
      </c>
      <c r="R137" s="433" t="s">
        <v>33</v>
      </c>
      <c r="S137" s="433" t="s">
        <v>1086</v>
      </c>
      <c r="T137" s="433" t="s">
        <v>33</v>
      </c>
      <c r="U137" s="433" t="s">
        <v>1389</v>
      </c>
      <c r="V137" s="433">
        <v>10107</v>
      </c>
      <c r="W137" s="433" t="s">
        <v>33</v>
      </c>
      <c r="X137" s="433" t="s">
        <v>1</v>
      </c>
      <c r="Y137" s="433" t="s">
        <v>7</v>
      </c>
      <c r="Z137" s="433" t="s">
        <v>578</v>
      </c>
      <c r="AA137" s="433" t="s">
        <v>34</v>
      </c>
      <c r="AB137" s="433" t="s">
        <v>34</v>
      </c>
      <c r="AC137" s="433" t="s">
        <v>1211</v>
      </c>
      <c r="AD137" s="433" t="s">
        <v>2915</v>
      </c>
      <c r="AE137" s="433" t="s">
        <v>250</v>
      </c>
      <c r="AF137" s="433" t="s">
        <v>2916</v>
      </c>
      <c r="AG137" s="433" t="s">
        <v>2917</v>
      </c>
      <c r="AH137" s="433">
        <v>22201457</v>
      </c>
      <c r="AI137" s="433">
        <v>22313085</v>
      </c>
      <c r="AJ137" s="433" t="s">
        <v>2919</v>
      </c>
      <c r="AK137" s="436" t="s">
        <v>2918</v>
      </c>
      <c r="AL137" s="433" t="s">
        <v>1270</v>
      </c>
      <c r="AM137" s="433" t="s">
        <v>1406</v>
      </c>
      <c r="AO137" s="433" t="s">
        <v>1390</v>
      </c>
      <c r="AQ137" s="433" t="s">
        <v>1390</v>
      </c>
    </row>
    <row r="138" spans="1:45" x14ac:dyDescent="0.3">
      <c r="E138" s="434" t="s">
        <v>3085</v>
      </c>
      <c r="F138" s="435" t="s">
        <v>2923</v>
      </c>
      <c r="G138" s="433" t="s">
        <v>2924</v>
      </c>
      <c r="H138" s="433" t="s">
        <v>2925</v>
      </c>
      <c r="I138" s="433" t="s">
        <v>2926</v>
      </c>
      <c r="J138" s="433" t="s">
        <v>1</v>
      </c>
      <c r="K138" s="433" t="s">
        <v>504</v>
      </c>
      <c r="L138" s="433" t="s">
        <v>5</v>
      </c>
      <c r="M138" s="433" t="s">
        <v>1</v>
      </c>
      <c r="N138" s="433" t="s">
        <v>57</v>
      </c>
      <c r="O138" s="433" t="s">
        <v>1398</v>
      </c>
      <c r="P138" s="433" t="s">
        <v>1181</v>
      </c>
      <c r="R138" s="433" t="s">
        <v>33</v>
      </c>
      <c r="S138" s="433" t="s">
        <v>1086</v>
      </c>
      <c r="T138" s="433" t="s">
        <v>33</v>
      </c>
      <c r="U138" s="433" t="s">
        <v>1389</v>
      </c>
      <c r="V138" s="433">
        <v>10110</v>
      </c>
      <c r="W138" s="433" t="s">
        <v>33</v>
      </c>
      <c r="X138" s="433" t="s">
        <v>1</v>
      </c>
      <c r="Y138" s="433" t="s">
        <v>11</v>
      </c>
      <c r="Z138" s="433" t="s">
        <v>581</v>
      </c>
      <c r="AA138" s="433" t="s">
        <v>34</v>
      </c>
      <c r="AB138" s="433" t="s">
        <v>34</v>
      </c>
      <c r="AC138" s="433" t="s">
        <v>1195</v>
      </c>
      <c r="AD138" s="433" t="s">
        <v>73</v>
      </c>
      <c r="AE138" s="433" t="s">
        <v>250</v>
      </c>
      <c r="AF138" s="433" t="s">
        <v>2927</v>
      </c>
      <c r="AG138" s="433" t="s">
        <v>2928</v>
      </c>
      <c r="AH138" s="433">
        <v>22540111</v>
      </c>
      <c r="AI138" s="433" t="s">
        <v>1191</v>
      </c>
      <c r="AJ138" s="433" t="s">
        <v>2930</v>
      </c>
      <c r="AK138" s="436" t="s">
        <v>2929</v>
      </c>
      <c r="AL138" s="433" t="s">
        <v>1196</v>
      </c>
      <c r="AM138" s="433" t="s">
        <v>2331</v>
      </c>
      <c r="AO138" s="433" t="s">
        <v>1390</v>
      </c>
      <c r="AQ138" s="433" t="s">
        <v>1390</v>
      </c>
    </row>
    <row r="139" spans="1:45" x14ac:dyDescent="0.3">
      <c r="E139" s="434" t="s">
        <v>3086</v>
      </c>
      <c r="F139" s="435" t="s">
        <v>2932</v>
      </c>
      <c r="G139" s="433" t="s">
        <v>2933</v>
      </c>
      <c r="H139" s="433" t="s">
        <v>2934</v>
      </c>
      <c r="I139" s="433" t="s">
        <v>2935</v>
      </c>
      <c r="J139" s="433" t="s">
        <v>7</v>
      </c>
      <c r="K139" s="433" t="s">
        <v>58</v>
      </c>
      <c r="L139" s="433" t="s">
        <v>4</v>
      </c>
      <c r="M139" s="433" t="s">
        <v>62</v>
      </c>
      <c r="N139" s="433" t="s">
        <v>57</v>
      </c>
      <c r="O139" s="433" t="s">
        <v>1398</v>
      </c>
      <c r="P139" s="433" t="s">
        <v>1181</v>
      </c>
      <c r="R139" s="433" t="s">
        <v>33</v>
      </c>
      <c r="S139" s="433" t="s">
        <v>1086</v>
      </c>
      <c r="T139" s="433" t="s">
        <v>33</v>
      </c>
      <c r="U139" s="433" t="s">
        <v>1389</v>
      </c>
      <c r="V139" s="433">
        <v>40501</v>
      </c>
      <c r="W139" s="433" t="s">
        <v>57</v>
      </c>
      <c r="X139" s="433" t="s">
        <v>5</v>
      </c>
      <c r="Y139" s="433" t="s">
        <v>1</v>
      </c>
      <c r="Z139" s="433" t="s">
        <v>854</v>
      </c>
      <c r="AA139" s="433" t="s">
        <v>58</v>
      </c>
      <c r="AB139" s="433" t="s">
        <v>52</v>
      </c>
      <c r="AC139" s="433" t="s">
        <v>52</v>
      </c>
      <c r="AD139" s="433" t="s">
        <v>251</v>
      </c>
      <c r="AE139" s="433" t="s">
        <v>250</v>
      </c>
      <c r="AF139" s="433" t="s">
        <v>1854</v>
      </c>
      <c r="AG139" s="433" t="s">
        <v>509</v>
      </c>
      <c r="AH139" s="433">
        <v>22372710</v>
      </c>
      <c r="AI139" s="433">
        <v>22381982</v>
      </c>
      <c r="AJ139" s="433" t="s">
        <v>462</v>
      </c>
      <c r="AK139" s="436" t="s">
        <v>1855</v>
      </c>
      <c r="AL139" s="433" t="s">
        <v>1227</v>
      </c>
      <c r="AM139" s="433" t="s">
        <v>1853</v>
      </c>
      <c r="AO139" s="433" t="s">
        <v>1390</v>
      </c>
      <c r="AQ139" s="433" t="s">
        <v>1390</v>
      </c>
    </row>
    <row r="140" spans="1:45" x14ac:dyDescent="0.3">
      <c r="E140" s="434" t="s">
        <v>3087</v>
      </c>
      <c r="F140" s="435" t="s">
        <v>2936</v>
      </c>
      <c r="G140" s="433" t="s">
        <v>2937</v>
      </c>
      <c r="H140" s="433" t="s">
        <v>2938</v>
      </c>
      <c r="I140" s="433" t="s">
        <v>2939</v>
      </c>
      <c r="J140" s="433" t="s">
        <v>7</v>
      </c>
      <c r="K140" s="433" t="s">
        <v>58</v>
      </c>
      <c r="L140" s="433" t="s">
        <v>2</v>
      </c>
      <c r="M140" s="433" t="s">
        <v>62</v>
      </c>
      <c r="N140" s="433" t="s">
        <v>57</v>
      </c>
      <c r="O140" s="433" t="s">
        <v>1398</v>
      </c>
      <c r="P140" s="433" t="s">
        <v>1181</v>
      </c>
      <c r="R140" s="433" t="s">
        <v>33</v>
      </c>
      <c r="S140" s="433" t="s">
        <v>1086</v>
      </c>
      <c r="T140" s="433" t="s">
        <v>33</v>
      </c>
      <c r="U140" s="433" t="s">
        <v>1389</v>
      </c>
      <c r="V140" s="433">
        <v>40103</v>
      </c>
      <c r="W140" s="433" t="s">
        <v>57</v>
      </c>
      <c r="X140" s="433" t="s">
        <v>1</v>
      </c>
      <c r="Y140" s="433" t="s">
        <v>3</v>
      </c>
      <c r="Z140" s="433" t="s">
        <v>831</v>
      </c>
      <c r="AA140" s="433" t="s">
        <v>58</v>
      </c>
      <c r="AB140" s="433" t="s">
        <v>58</v>
      </c>
      <c r="AC140" s="433" t="s">
        <v>84</v>
      </c>
      <c r="AD140" s="433" t="s">
        <v>458</v>
      </c>
      <c r="AE140" s="433" t="s">
        <v>250</v>
      </c>
      <c r="AF140" s="433" t="s">
        <v>2940</v>
      </c>
      <c r="AG140" s="433" t="s">
        <v>2941</v>
      </c>
      <c r="AH140" s="433">
        <v>22374033</v>
      </c>
      <c r="AI140" s="433" t="s">
        <v>1191</v>
      </c>
      <c r="AJ140" s="433" t="s">
        <v>2920</v>
      </c>
      <c r="AK140" s="436" t="s">
        <v>2921</v>
      </c>
      <c r="AL140" s="433" t="s">
        <v>1221</v>
      </c>
      <c r="AM140" s="433" t="s">
        <v>2922</v>
      </c>
      <c r="AO140" s="433" t="s">
        <v>1390</v>
      </c>
      <c r="AQ140" s="433" t="s">
        <v>1390</v>
      </c>
    </row>
  </sheetData>
  <sheetProtection algorithmName="SHA-512" hashValue="vavbkKS4QPvhPJpaS7PeFwnHoqFUCQplx12nlj2xSU49vUb9hHP94ijNWEScxjGlkXjCti8W+M2vbvrwI2Th6Q==" saltValue="Ax4qsr1JNl/bizud8kwTBA==" spinCount="100000" sheet="1" objects="1" scenarios="1" sort="0" autoFilter="0" pivotTables="0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125E9-8D04-4F5F-90DD-6F90513F5450}">
  <sheetPr codeName="Hoja6">
    <tabColor theme="7" tint="-0.499984740745262"/>
    <pageSetUpPr fitToPage="1"/>
  </sheetPr>
  <dimension ref="B1:F38"/>
  <sheetViews>
    <sheetView showGridLines="0" tabSelected="1" showRuler="0" zoomScale="90" zoomScaleNormal="90" zoomScalePageLayoutView="40" workbookViewId="0"/>
  </sheetViews>
  <sheetFormatPr baseColWidth="10" defaultColWidth="11.44140625" defaultRowHeight="14.4" x14ac:dyDescent="0.3"/>
  <cols>
    <col min="1" max="1" width="7.88671875" style="7" customWidth="1"/>
    <col min="2" max="2" width="6.6640625" style="6" hidden="1" customWidth="1"/>
    <col min="3" max="3" width="48.88671875" style="7" customWidth="1"/>
    <col min="4" max="4" width="64" style="7" customWidth="1"/>
    <col min="5" max="5" width="8.6640625" style="7" customWidth="1"/>
    <col min="6" max="6" width="45.77734375" style="7" customWidth="1"/>
    <col min="7" max="16384" width="11.44140625" style="7"/>
  </cols>
  <sheetData>
    <row r="1" spans="2:6" ht="15.6" customHeight="1" x14ac:dyDescent="0.3"/>
    <row r="2" spans="2:6" ht="31.2" customHeight="1" x14ac:dyDescent="0.6">
      <c r="B2" s="6">
        <v>1</v>
      </c>
      <c r="C2" s="698" t="s">
        <v>1354</v>
      </c>
      <c r="D2" s="698"/>
      <c r="E2" s="8"/>
    </row>
    <row r="3" spans="2:6" ht="31.8" customHeight="1" x14ac:dyDescent="0.35">
      <c r="B3" s="6">
        <v>2</v>
      </c>
      <c r="C3" s="699" t="s">
        <v>3167</v>
      </c>
      <c r="D3" s="699"/>
      <c r="E3" s="9"/>
      <c r="F3" s="10" t="s">
        <v>1355</v>
      </c>
    </row>
    <row r="4" spans="2:6" s="12" customFormat="1" ht="10.95" customHeight="1" thickBot="1" x14ac:dyDescent="0.35">
      <c r="B4" s="6">
        <v>3</v>
      </c>
      <c r="C4" s="7"/>
      <c r="D4" s="7"/>
      <c r="E4" s="9"/>
      <c r="F4" s="11"/>
    </row>
    <row r="5" spans="2:6" ht="24" customHeight="1" thickTop="1" x14ac:dyDescent="0.3">
      <c r="B5" s="6">
        <v>4</v>
      </c>
      <c r="C5" s="13" t="s">
        <v>168</v>
      </c>
      <c r="D5" s="14"/>
      <c r="E5" s="15"/>
      <c r="F5" s="700" t="str">
        <f>CONCATENATE(D7,"-",D5,"-",D6)</f>
        <v>--</v>
      </c>
    </row>
    <row r="6" spans="2:6" ht="24" customHeight="1" thickBot="1" x14ac:dyDescent="0.35">
      <c r="B6" s="6">
        <v>5</v>
      </c>
      <c r="C6" s="13" t="s">
        <v>1356</v>
      </c>
      <c r="D6" s="14"/>
      <c r="E6" s="15"/>
      <c r="F6" s="701"/>
    </row>
    <row r="7" spans="2:6" ht="24" customHeight="1" thickTop="1" x14ac:dyDescent="0.3">
      <c r="B7" s="6">
        <v>6</v>
      </c>
      <c r="C7" s="13" t="s">
        <v>1357</v>
      </c>
      <c r="D7" s="16" t="str" cm="1">
        <f t="array" ref="D7">IFERROR(_xlfn._xlws.FILTER(portada_F[NCODINS],(portada_F[CODIGO]=$D$5)*(portada_F[NOMBRE]=$D$6)),"")</f>
        <v/>
      </c>
      <c r="E7" s="15"/>
      <c r="F7" s="17"/>
    </row>
    <row r="8" spans="2:6" ht="24" customHeight="1" x14ac:dyDescent="0.3">
      <c r="B8" s="6">
        <v>7</v>
      </c>
      <c r="C8" s="13" t="s">
        <v>1358</v>
      </c>
      <c r="D8" s="16" t="str" cm="1">
        <f t="array" ref="D8">IFERROR(_xlfn._xlws.FILTER(portada_F[COD_SABER],portada_F[NCODINS]=$D$7),"")</f>
        <v/>
      </c>
      <c r="E8" s="15"/>
      <c r="F8" s="17"/>
    </row>
    <row r="9" spans="2:6" ht="10.199999999999999" customHeight="1" x14ac:dyDescent="0.3">
      <c r="B9" s="6">
        <v>8</v>
      </c>
      <c r="C9" s="13"/>
      <c r="E9" s="15"/>
      <c r="F9" s="17"/>
    </row>
    <row r="10" spans="2:6" ht="24" customHeight="1" x14ac:dyDescent="0.3">
      <c r="B10" s="6">
        <v>9</v>
      </c>
      <c r="C10" s="21" t="s">
        <v>1359</v>
      </c>
      <c r="D10" s="18" t="str" cm="1">
        <f t="array" ref="D10">IFERROR(_xlfn._xlws.FILTER(portada_F[TELEFONO1],portada_F[NCODINS]=$D$7),"")</f>
        <v/>
      </c>
      <c r="E10" s="19"/>
    </row>
    <row r="11" spans="2:6" ht="24" customHeight="1" x14ac:dyDescent="0.3">
      <c r="B11" s="6">
        <v>10</v>
      </c>
      <c r="C11" s="21" t="s">
        <v>1360</v>
      </c>
      <c r="D11" s="18" t="str" cm="1">
        <f t="array" ref="D11">IFERROR(_xlfn._xlws.FILTER(portada_F[TELEFONO2],portada_F[NCODINS]=$D$7),"")</f>
        <v/>
      </c>
      <c r="E11" s="19"/>
      <c r="F11" s="20" t="s">
        <v>1361</v>
      </c>
    </row>
    <row r="12" spans="2:6" ht="24" customHeight="1" x14ac:dyDescent="0.3">
      <c r="B12" s="6">
        <v>11</v>
      </c>
      <c r="C12" s="21"/>
      <c r="D12" s="702" t="s">
        <v>1362</v>
      </c>
      <c r="E12" s="19"/>
    </row>
    <row r="13" spans="2:6" ht="24" customHeight="1" x14ac:dyDescent="0.3">
      <c r="B13" s="6">
        <v>12</v>
      </c>
      <c r="C13" s="21"/>
      <c r="D13" s="703"/>
      <c r="E13" s="19"/>
    </row>
    <row r="14" spans="2:6" ht="24" customHeight="1" x14ac:dyDescent="0.3">
      <c r="B14" s="6">
        <v>13</v>
      </c>
      <c r="C14" s="21"/>
      <c r="D14" s="703"/>
      <c r="E14" s="19"/>
    </row>
    <row r="15" spans="2:6" ht="10.199999999999999" customHeight="1" x14ac:dyDescent="0.3">
      <c r="B15" s="6">
        <v>14</v>
      </c>
      <c r="C15" s="21"/>
      <c r="D15" s="22"/>
      <c r="E15" s="19"/>
    </row>
    <row r="16" spans="2:6" ht="24" customHeight="1" x14ac:dyDescent="0.3">
      <c r="B16" s="6">
        <v>15</v>
      </c>
      <c r="C16" s="21" t="s">
        <v>236</v>
      </c>
      <c r="D16" s="18" t="str" cm="1">
        <f t="array" ref="D16">IFERROR(_xlfn._xlws.FILTER(portada_F[EMAIL],portada_F[NCODINS]=$D$7),"")</f>
        <v/>
      </c>
      <c r="E16" s="23"/>
    </row>
    <row r="17" spans="2:6" ht="24" customHeight="1" x14ac:dyDescent="0.3">
      <c r="B17" s="6">
        <v>16</v>
      </c>
      <c r="C17" s="21" t="s">
        <v>1154</v>
      </c>
      <c r="D17" s="18" t="str" cm="1">
        <f t="array" ref="D17">IFERROR(_xlfn._xlws.FILTER(portada_F[UBICACION],portada_F[NCODINS]=$D$7),"")</f>
        <v/>
      </c>
      <c r="E17" s="24"/>
      <c r="F17" s="20" t="s">
        <v>1363</v>
      </c>
    </row>
    <row r="18" spans="2:6" ht="24" customHeight="1" x14ac:dyDescent="0.3">
      <c r="B18" s="6">
        <v>17</v>
      </c>
      <c r="C18" s="21" t="s">
        <v>287</v>
      </c>
      <c r="D18" s="25" t="str">
        <f>IFERROR(VLOOKUP(D17,ubicac,2,0),"")</f>
        <v/>
      </c>
      <c r="E18" s="24"/>
      <c r="F18" s="26"/>
    </row>
    <row r="19" spans="2:6" ht="24" customHeight="1" x14ac:dyDescent="0.3">
      <c r="B19" s="6">
        <v>18</v>
      </c>
      <c r="C19" s="21" t="s">
        <v>165</v>
      </c>
      <c r="D19" s="18" t="str" cm="1">
        <f t="array" ref="D19">IFERROR(_xlfn._xlws.FILTER(portada_F[POBLADO],portada_F[NCODINS]=$D$7),"")</f>
        <v/>
      </c>
      <c r="E19" s="24"/>
    </row>
    <row r="20" spans="2:6" ht="24" customHeight="1" x14ac:dyDescent="0.3">
      <c r="B20" s="6">
        <v>19</v>
      </c>
      <c r="C20" s="27" t="s">
        <v>166</v>
      </c>
      <c r="D20" s="18" t="str" cm="1">
        <f t="array" ref="D20">IFERROR(_xlfn._xlws.FILTER(portada_F[EXACTA],portada_F[NCODINS]=$D$7),"")</f>
        <v/>
      </c>
      <c r="E20" s="24"/>
    </row>
    <row r="21" spans="2:6" ht="10.199999999999999" customHeight="1" x14ac:dyDescent="0.35">
      <c r="B21" s="6">
        <v>20</v>
      </c>
      <c r="C21" s="21"/>
      <c r="D21" s="28"/>
      <c r="E21" s="29"/>
    </row>
    <row r="22" spans="2:6" ht="24" customHeight="1" x14ac:dyDescent="0.3">
      <c r="B22" s="6">
        <v>21</v>
      </c>
      <c r="C22" s="27" t="s">
        <v>8</v>
      </c>
      <c r="D22" s="30" t="str" cm="1">
        <f t="array" ref="D22">IFERROR(_xlfn._xlws.FILTER(portada_F[DEPENDENCIA],portada_F[NCODINS]=$D$7),"")</f>
        <v/>
      </c>
      <c r="E22" s="31"/>
      <c r="F22" s="20" t="s">
        <v>1155</v>
      </c>
    </row>
    <row r="23" spans="2:6" ht="24.6" customHeight="1" x14ac:dyDescent="0.3">
      <c r="B23" s="6">
        <v>22</v>
      </c>
      <c r="C23" s="27" t="s">
        <v>167</v>
      </c>
      <c r="D23" s="30" t="str" cm="1">
        <f t="array" ref="D23">IFERROR(_xlfn._xlws.FILTER(portada_F[REGION],portada_F[NCODINS]=$D$7),"")</f>
        <v/>
      </c>
      <c r="E23" s="31"/>
    </row>
    <row r="24" spans="2:6" ht="24" customHeight="1" x14ac:dyDescent="0.3">
      <c r="B24" s="6">
        <v>23</v>
      </c>
      <c r="C24" s="27" t="s">
        <v>12</v>
      </c>
      <c r="D24" s="30" t="str" cm="1">
        <f t="array" ref="D24">IFERROR(_xlfn._xlws.FILTER(portada_F[CIRCUITO],portada_F[NCODINS]=$D$7),"")</f>
        <v/>
      </c>
      <c r="E24" s="31"/>
    </row>
    <row r="25" spans="2:6" ht="29.4" customHeight="1" x14ac:dyDescent="0.3">
      <c r="B25" s="6">
        <v>24</v>
      </c>
      <c r="C25" s="704" t="s">
        <v>1364</v>
      </c>
      <c r="D25" s="704"/>
      <c r="E25" s="24"/>
    </row>
    <row r="26" spans="2:6" ht="31.2" customHeight="1" x14ac:dyDescent="0.3">
      <c r="B26" s="6">
        <v>25</v>
      </c>
      <c r="C26" s="46" t="s">
        <v>3168</v>
      </c>
      <c r="D26" s="32"/>
      <c r="E26" s="33"/>
      <c r="F26" s="34" t="str">
        <f>IF(D26="Sí","Complete el formulario para Técnica Nocturna y el Cuadro 1 de este formulario.","")</f>
        <v/>
      </c>
    </row>
    <row r="27" spans="2:6" ht="24.6" customHeight="1" x14ac:dyDescent="0.3">
      <c r="B27" s="6">
        <v>26</v>
      </c>
      <c r="C27" s="46" t="s">
        <v>358</v>
      </c>
      <c r="D27" s="32"/>
      <c r="E27" s="33"/>
      <c r="F27" s="34" t="str">
        <f>IF(D27="Sí","Complete el formulario para Plan Nacional y el Cuadro 1 de este formulario.","")</f>
        <v/>
      </c>
    </row>
    <row r="28" spans="2:6" ht="25.95" customHeight="1" x14ac:dyDescent="0.3">
      <c r="B28" s="6">
        <v>27</v>
      </c>
      <c r="C28" s="46" t="s">
        <v>1365</v>
      </c>
      <c r="D28" s="32"/>
      <c r="E28" s="33"/>
      <c r="F28" s="34" t="str">
        <f>IF(D28="Sí","Complete el Cuadro 1 de este formulario.","")</f>
        <v/>
      </c>
    </row>
    <row r="29" spans="2:6" ht="32.4" x14ac:dyDescent="0.3">
      <c r="B29" s="6">
        <v>28</v>
      </c>
      <c r="C29" s="47" t="s">
        <v>1366</v>
      </c>
      <c r="D29" s="32"/>
      <c r="E29" s="33"/>
      <c r="F29" s="34" t="str">
        <f>IF(D29="Sí","Complete el Cuadro 8 (Parte 1, 2 y 3) de este formulario.","")</f>
        <v/>
      </c>
    </row>
    <row r="30" spans="2:6" ht="25.95" customHeight="1" x14ac:dyDescent="0.3">
      <c r="B30" s="6">
        <v>29</v>
      </c>
      <c r="C30" s="46" t="s">
        <v>3169</v>
      </c>
      <c r="D30" s="32"/>
      <c r="E30" s="33"/>
      <c r="F30" s="881" t="s">
        <v>3262</v>
      </c>
    </row>
    <row r="31" spans="2:6" ht="10.199999999999999" customHeight="1" x14ac:dyDescent="0.35">
      <c r="B31" s="6">
        <v>30</v>
      </c>
      <c r="D31" s="35"/>
      <c r="F31" s="882"/>
    </row>
    <row r="32" spans="2:6" ht="24" customHeight="1" x14ac:dyDescent="0.3">
      <c r="B32" s="6">
        <v>31</v>
      </c>
      <c r="C32" s="21" t="s">
        <v>1156</v>
      </c>
      <c r="D32" s="36"/>
      <c r="E32" s="37"/>
      <c r="F32" s="882"/>
    </row>
    <row r="33" spans="2:6" ht="23.4" customHeight="1" x14ac:dyDescent="0.3">
      <c r="B33" s="6">
        <v>32</v>
      </c>
      <c r="C33" s="21" t="s">
        <v>1367</v>
      </c>
      <c r="D33" s="18"/>
      <c r="E33" s="38"/>
      <c r="F33" s="882"/>
    </row>
    <row r="34" spans="2:6" s="40" customFormat="1" ht="24" customHeight="1" x14ac:dyDescent="0.3">
      <c r="B34" s="6">
        <v>33</v>
      </c>
      <c r="C34" s="21" t="s">
        <v>1157</v>
      </c>
      <c r="D34" s="36"/>
      <c r="E34" s="39"/>
      <c r="F34" s="882"/>
    </row>
    <row r="35" spans="2:6" s="40" customFormat="1" ht="24" customHeight="1" x14ac:dyDescent="0.3">
      <c r="B35" s="6">
        <v>34</v>
      </c>
      <c r="C35" s="21" t="s">
        <v>1158</v>
      </c>
      <c r="D35" s="18"/>
      <c r="E35" s="7"/>
      <c r="F35" s="882"/>
    </row>
    <row r="36" spans="2:6" s="42" customFormat="1" ht="15.6" customHeight="1" x14ac:dyDescent="0.3">
      <c r="B36" s="6"/>
      <c r="C36" s="41"/>
      <c r="D36" s="7"/>
      <c r="E36" s="7"/>
      <c r="F36" s="882"/>
    </row>
    <row r="37" spans="2:6" ht="15.6" customHeight="1" x14ac:dyDescent="0.3">
      <c r="F37" s="882"/>
    </row>
    <row r="38" spans="2:6" x14ac:dyDescent="0.3">
      <c r="F38" s="883"/>
    </row>
  </sheetData>
  <sheetProtection algorithmName="SHA-512" hashValue="+DKx8PSNjyoT2WHVlm+mn/Ulhs+owKL0eMDgv4O69MNXL4XUp3fjSvKs1KCtyyFJW//dviCUGu37a4JHba2lPg==" saltValue="GQ5CZ2oetLcHS0DWmPgldA==" spinCount="100000" sheet="1" objects="1" scenarios="1" sort="0" autoFilter="0" pivotTables="0"/>
  <mergeCells count="6">
    <mergeCell ref="C2:D2"/>
    <mergeCell ref="C3:D3"/>
    <mergeCell ref="F5:F6"/>
    <mergeCell ref="D12:D14"/>
    <mergeCell ref="C25:D25"/>
    <mergeCell ref="F30:F38"/>
  </mergeCells>
  <conditionalFormatting sqref="D16:D17 D19">
    <cfRule type="cellIs" dxfId="82" priority="10" operator="equal">
      <formula>0</formula>
    </cfRule>
  </conditionalFormatting>
  <conditionalFormatting sqref="D26:D30">
    <cfRule type="containsBlanks" dxfId="81" priority="7">
      <formula>LEN(TRIM(D26))=0</formula>
    </cfRule>
    <cfRule type="containsBlanks" dxfId="80" priority="8">
      <formula>LEN(TRIM(D26))=0</formula>
    </cfRule>
  </conditionalFormatting>
  <conditionalFormatting sqref="D33">
    <cfRule type="cellIs" dxfId="79" priority="3" operator="equal">
      <formula>#N/A</formula>
    </cfRule>
  </conditionalFormatting>
  <conditionalFormatting sqref="D35">
    <cfRule type="cellIs" dxfId="78" priority="1" operator="equal">
      <formula>#N/A</formula>
    </cfRule>
  </conditionalFormatting>
  <conditionalFormatting sqref="D10:E13 E14 D15:E20">
    <cfRule type="cellIs" dxfId="77" priority="5" operator="equal">
      <formula>#N/A</formula>
    </cfRule>
  </conditionalFormatting>
  <conditionalFormatting sqref="D22:E24">
    <cfRule type="cellIs" dxfId="76" priority="2" operator="equal">
      <formula>#N/A</formula>
    </cfRule>
  </conditionalFormatting>
  <conditionalFormatting sqref="E26">
    <cfRule type="cellIs" dxfId="75" priority="4" operator="equal">
      <formula>"00000"</formula>
    </cfRule>
  </conditionalFormatting>
  <conditionalFormatting sqref="E27">
    <cfRule type="cellIs" dxfId="74" priority="9" operator="equal">
      <formula>0</formula>
    </cfRule>
  </conditionalFormatting>
  <conditionalFormatting sqref="F18">
    <cfRule type="cellIs" dxfId="73" priority="6" operator="equal">
      <formula>#N/A</formula>
    </cfRule>
  </conditionalFormatting>
  <dataValidations count="6">
    <dataValidation type="list" allowBlank="1" showInputMessage="1" showErrorMessage="1" sqref="D17" xr:uid="{70A4A416-74E1-4F9F-9F10-C8E8CC6C70D2}">
      <formula1>ubic</formula1>
    </dataValidation>
    <dataValidation type="list" allowBlank="1" showInputMessage="1" showErrorMessage="1" sqref="D22" xr:uid="{821D3B60-6804-46F4-8614-7565CC672926}">
      <formula1>"PUBLICA,PRIVADA,SUBVENCIONADA"</formula1>
    </dataValidation>
    <dataValidation type="list" allowBlank="1" showInputMessage="1" showErrorMessage="1" sqref="D23" xr:uid="{56E01BC1-D55B-48F8-B256-ABDA02CD6E23}">
      <formula1>REGION</formula1>
    </dataValidation>
    <dataValidation type="list" allowBlank="1" showInputMessage="1" showErrorMessage="1" sqref="D24" xr:uid="{923D3C40-C21D-4316-8B46-2B79C0ADEF44}">
      <formula1>INDIRECT($D$23)</formula1>
    </dataValidation>
    <dataValidation allowBlank="1" showInputMessage="1" showErrorMessage="1" promptTitle="IMPORTANTE:" prompt="Este número telefónico es de uso interno del MEP y será tratado de forma confidencial_x000a_No será publicado en medios de acceso público." sqref="D33 D35" xr:uid="{0A5836A4-2424-409A-AAFB-802B2C88EC2D}"/>
    <dataValidation type="list" allowBlank="1" showInputMessage="1" showErrorMessage="1" sqref="D26:D30" xr:uid="{C6895FC9-5863-4431-B1C8-313F86D66703}">
      <formula1>sino</formula1>
    </dataValidation>
  </dataValidations>
  <printOptions horizontalCentered="1" verticalCentered="1"/>
  <pageMargins left="0.39370078740157483" right="0.39370078740157483" top="0.79" bottom="0.39370078740157483" header="0.19685039370078741" footer="0.19685039370078741"/>
  <pageSetup scale="61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CÓDIGO PRESUPUESTARIO" prompt="_x000a_Seleccione el Código Presupuestario._x000a__x000a_Las instituciones sin Código Presupuestario deben seleccionar la opción &quot;0000&quot;._x000a__x000a_Luego seleccione el nombre del Centro Educativo._x000a_" xr:uid="{A465313E-831D-4A66-AFF2-11A71B8040C7}">
          <x14:formula1>
            <xm:f>_xlfn.ANCHORARRAY(Colegios!$A$3)</xm:f>
          </x14:formula1>
          <xm:sqref>D5</xm:sqref>
        </x14:dataValidation>
        <x14:dataValidation type="list" allowBlank="1" showInputMessage="1" showErrorMessage="1" xr:uid="{14B55B99-1913-465A-8587-B8BFD5254E86}">
          <x14:formula1>
            <xm:f>_xlfn.ANCHORARRAY(Colegios!$B$3)</xm:f>
          </x14:formula1>
          <xm:sqref>D6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0">
    <tabColor theme="7" tint="0.79998168889431442"/>
    <pageSetUpPr fitToPage="1"/>
  </sheetPr>
  <dimension ref="B1:N28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7.6640625" style="49" customWidth="1"/>
    <col min="2" max="2" width="7.6640625" style="94" hidden="1" customWidth="1"/>
    <col min="3" max="3" width="37.5546875" style="49" customWidth="1"/>
    <col min="4" max="4" width="7" style="49" customWidth="1"/>
    <col min="5" max="10" width="11.109375" style="49" customWidth="1"/>
    <col min="11" max="11" width="15.109375" style="49" customWidth="1"/>
    <col min="12" max="12" width="5.6640625" style="341" customWidth="1"/>
    <col min="13" max="13" width="63.6640625" style="49" customWidth="1"/>
    <col min="14" max="16384" width="11.44140625" style="49"/>
  </cols>
  <sheetData>
    <row r="1" spans="2:14" ht="18.600000000000001" x14ac:dyDescent="0.3">
      <c r="B1" s="6">
        <v>1</v>
      </c>
      <c r="C1" s="48" t="s">
        <v>339</v>
      </c>
      <c r="D1" s="48"/>
      <c r="H1" s="50"/>
      <c r="I1" s="50"/>
      <c r="J1" s="50"/>
      <c r="K1" s="50"/>
      <c r="L1" s="661"/>
      <c r="M1" s="51"/>
      <c r="N1" s="51"/>
    </row>
    <row r="2" spans="2:14" ht="37.5" customHeight="1" thickBot="1" x14ac:dyDescent="0.35">
      <c r="B2" s="6">
        <v>2</v>
      </c>
      <c r="C2" s="706" t="s">
        <v>502</v>
      </c>
      <c r="D2" s="706"/>
      <c r="E2" s="706"/>
      <c r="F2" s="706"/>
      <c r="G2" s="706"/>
      <c r="H2" s="706"/>
      <c r="I2" s="706"/>
      <c r="J2" s="706"/>
      <c r="K2" s="706"/>
    </row>
    <row r="3" spans="2:14" ht="26.25" customHeight="1" thickTop="1" x14ac:dyDescent="0.3">
      <c r="B3" s="6">
        <v>3</v>
      </c>
      <c r="C3" s="709" t="s">
        <v>503</v>
      </c>
      <c r="D3" s="52"/>
      <c r="E3" s="711" t="s">
        <v>340</v>
      </c>
      <c r="F3" s="712"/>
      <c r="G3" s="712"/>
      <c r="H3" s="725" t="s">
        <v>501</v>
      </c>
      <c r="I3" s="712"/>
      <c r="J3" s="712"/>
      <c r="K3" s="707" t="s">
        <v>475</v>
      </c>
    </row>
    <row r="4" spans="2:14" ht="26.25" customHeight="1" thickBot="1" x14ac:dyDescent="0.35">
      <c r="B4" s="6">
        <v>4</v>
      </c>
      <c r="C4" s="710"/>
      <c r="D4" s="53"/>
      <c r="E4" s="54" t="s">
        <v>0</v>
      </c>
      <c r="F4" s="55" t="s">
        <v>172</v>
      </c>
      <c r="G4" s="56" t="s">
        <v>173</v>
      </c>
      <c r="H4" s="57" t="s">
        <v>0</v>
      </c>
      <c r="I4" s="55" t="s">
        <v>172</v>
      </c>
      <c r="J4" s="56" t="s">
        <v>173</v>
      </c>
      <c r="K4" s="708"/>
    </row>
    <row r="5" spans="2:14" ht="26.25" customHeight="1" thickTop="1" thickBot="1" x14ac:dyDescent="0.35">
      <c r="B5" s="6">
        <v>5</v>
      </c>
      <c r="C5" s="58" t="s">
        <v>268</v>
      </c>
      <c r="D5" s="59"/>
      <c r="E5" s="60">
        <f t="shared" ref="E5:E12" si="0">+F5+G5</f>
        <v>0</v>
      </c>
      <c r="F5" s="61">
        <f>F6+F13+F14+F15</f>
        <v>0</v>
      </c>
      <c r="G5" s="62">
        <f>G6+G13+G14+G15</f>
        <v>0</v>
      </c>
      <c r="H5" s="63"/>
      <c r="I5" s="64"/>
      <c r="J5" s="64"/>
      <c r="K5" s="65">
        <f>+K6+K13+K14</f>
        <v>0</v>
      </c>
    </row>
    <row r="6" spans="2:14" ht="27" customHeight="1" x14ac:dyDescent="0.3">
      <c r="B6" s="6">
        <v>6</v>
      </c>
      <c r="C6" s="66" t="s">
        <v>3167</v>
      </c>
      <c r="D6" s="67"/>
      <c r="E6" s="68">
        <f t="shared" si="0"/>
        <v>0</v>
      </c>
      <c r="F6" s="69">
        <f>SUM(F7:F12)</f>
        <v>0</v>
      </c>
      <c r="G6" s="70">
        <f>SUM(G7:G12)</f>
        <v>0</v>
      </c>
      <c r="H6" s="71">
        <f t="shared" ref="H6:H12" si="1">+I6+J6</f>
        <v>0</v>
      </c>
      <c r="I6" s="69">
        <f>SUM(I7:I12)</f>
        <v>0</v>
      </c>
      <c r="J6" s="71">
        <f>SUM(J7:J12)</f>
        <v>0</v>
      </c>
      <c r="K6" s="72">
        <f>SUM(K7:K12)</f>
        <v>0</v>
      </c>
    </row>
    <row r="7" spans="2:14" ht="24" customHeight="1" x14ac:dyDescent="0.3">
      <c r="B7" s="6">
        <v>7</v>
      </c>
      <c r="C7" s="697" t="s">
        <v>426</v>
      </c>
      <c r="D7" s="73"/>
      <c r="E7" s="68">
        <f t="shared" si="0"/>
        <v>0</v>
      </c>
      <c r="F7" s="442"/>
      <c r="G7" s="443"/>
      <c r="H7" s="71">
        <f t="shared" si="1"/>
        <v>0</v>
      </c>
      <c r="I7" s="442"/>
      <c r="J7" s="451"/>
      <c r="K7" s="452"/>
      <c r="L7" s="658" t="str">
        <f>IF(AND(OR(E7&gt;0),AND(K7=0)),"/ 1 /",IF(AND(OR(E7=0),AND(K7&gt;E7)),"/ 2 /",IF(AND(OR(E7&gt;0),AND(K7&gt;E7)),"/ 3 /","")))</f>
        <v/>
      </c>
      <c r="M7" s="464" t="str" cm="1">
        <f t="array" ref="M7">IF(OR($L$7:$L$19="/ 1 /"),"/ 1 / = Digite el número de secciones","")</f>
        <v/>
      </c>
    </row>
    <row r="8" spans="2:14" ht="24" customHeight="1" x14ac:dyDescent="0.3">
      <c r="B8" s="6">
        <v>8</v>
      </c>
      <c r="C8" s="697" t="s">
        <v>427</v>
      </c>
      <c r="D8" s="73"/>
      <c r="E8" s="75">
        <f t="shared" si="0"/>
        <v>0</v>
      </c>
      <c r="F8" s="444"/>
      <c r="G8" s="445"/>
      <c r="H8" s="76">
        <f t="shared" si="1"/>
        <v>0</v>
      </c>
      <c r="I8" s="442"/>
      <c r="J8" s="451"/>
      <c r="K8" s="453"/>
      <c r="L8" s="658" t="str">
        <f t="shared" ref="L8:L14" si="2">IF(AND(OR(E8&gt;0),AND(K8=0)),"/ 1 /",IF(AND(OR(E8=0),AND(K8&gt;E8)),"/ 2 /",IF(AND(OR(E8&gt;0),AND(K8&gt;E8)),"/ 3 /","")))</f>
        <v/>
      </c>
      <c r="M8" s="464" t="str" cm="1">
        <f t="array" ref="M8">IF(OR($L$7:$L$19="/ 2 /"),"/ 2 / = No hay matrícula digitada","")</f>
        <v/>
      </c>
    </row>
    <row r="9" spans="2:14" ht="24" customHeight="1" x14ac:dyDescent="0.3">
      <c r="B9" s="6">
        <v>9</v>
      </c>
      <c r="C9" s="697" t="s">
        <v>428</v>
      </c>
      <c r="D9" s="73"/>
      <c r="E9" s="75">
        <f t="shared" si="0"/>
        <v>0</v>
      </c>
      <c r="F9" s="444"/>
      <c r="G9" s="445"/>
      <c r="H9" s="76">
        <f t="shared" si="1"/>
        <v>0</v>
      </c>
      <c r="I9" s="442"/>
      <c r="J9" s="451"/>
      <c r="K9" s="453"/>
      <c r="L9" s="658" t="str">
        <f t="shared" si="2"/>
        <v/>
      </c>
      <c r="M9" s="464" t="str" cm="1">
        <f t="array" ref="M9">IF(OR($L$7:$L$19="/ 3 /"),"/ 3 / = Hay más secciones que matrícula","")</f>
        <v/>
      </c>
    </row>
    <row r="10" spans="2:14" ht="24" customHeight="1" x14ac:dyDescent="0.3">
      <c r="B10" s="6">
        <v>10</v>
      </c>
      <c r="C10" s="697" t="s">
        <v>415</v>
      </c>
      <c r="D10" s="77"/>
      <c r="E10" s="75">
        <f t="shared" si="0"/>
        <v>0</v>
      </c>
      <c r="F10" s="444"/>
      <c r="G10" s="445"/>
      <c r="H10" s="76">
        <f t="shared" si="1"/>
        <v>0</v>
      </c>
      <c r="I10" s="442"/>
      <c r="J10" s="451"/>
      <c r="K10" s="453"/>
      <c r="L10" s="658" t="str">
        <f t="shared" si="2"/>
        <v/>
      </c>
    </row>
    <row r="11" spans="2:14" ht="24" customHeight="1" x14ac:dyDescent="0.3">
      <c r="B11" s="6">
        <v>11</v>
      </c>
      <c r="C11" s="697" t="s">
        <v>429</v>
      </c>
      <c r="D11" s="77"/>
      <c r="E11" s="75">
        <f t="shared" si="0"/>
        <v>0</v>
      </c>
      <c r="F11" s="444"/>
      <c r="G11" s="445"/>
      <c r="H11" s="76">
        <f t="shared" si="1"/>
        <v>0</v>
      </c>
      <c r="I11" s="442"/>
      <c r="J11" s="451"/>
      <c r="K11" s="453"/>
      <c r="L11" s="658" t="str">
        <f t="shared" si="2"/>
        <v/>
      </c>
    </row>
    <row r="12" spans="2:14" ht="27" customHeight="1" x14ac:dyDescent="0.3">
      <c r="B12" s="6">
        <v>12</v>
      </c>
      <c r="C12" s="139" t="s">
        <v>430</v>
      </c>
      <c r="D12" s="618"/>
      <c r="E12" s="220">
        <f t="shared" si="0"/>
        <v>0</v>
      </c>
      <c r="F12" s="619"/>
      <c r="G12" s="620"/>
      <c r="H12" s="621">
        <f t="shared" si="1"/>
        <v>0</v>
      </c>
      <c r="I12" s="622"/>
      <c r="J12" s="623"/>
      <c r="K12" s="624"/>
      <c r="L12" s="658" t="str">
        <f t="shared" si="2"/>
        <v/>
      </c>
    </row>
    <row r="13" spans="2:14" ht="24" customHeight="1" x14ac:dyDescent="0.3">
      <c r="B13" s="6">
        <v>13</v>
      </c>
      <c r="C13" s="78" t="s">
        <v>3170</v>
      </c>
      <c r="D13" s="625" t="str">
        <f>IF(E13=0,"","#")</f>
        <v/>
      </c>
      <c r="E13" s="248">
        <f t="shared" ref="E13:E20" si="3">+F13+G13</f>
        <v>0</v>
      </c>
      <c r="F13" s="626"/>
      <c r="G13" s="627"/>
      <c r="H13" s="726"/>
      <c r="I13" s="727"/>
      <c r="J13" s="728"/>
      <c r="K13" s="489"/>
      <c r="L13" s="658" t="str">
        <f t="shared" si="2"/>
        <v/>
      </c>
      <c r="M13" s="466" t="str">
        <f>IF(AND('CUADRO 1'!E13&gt;0,OR('Datos del Centro'!D26="",'Datos del Centro'!D26="No")),"En la Portada indicó que no tiene Sección Académica Nocturna.",IF(AND(E13=0,'Datos del Centro'!D26="Sí"),"En la Portada indicó que tiene Sección Académica Nocturna.",""))</f>
        <v/>
      </c>
    </row>
    <row r="14" spans="2:14" ht="24" customHeight="1" x14ac:dyDescent="0.3">
      <c r="B14" s="6">
        <v>14</v>
      </c>
      <c r="C14" s="80" t="s">
        <v>1160</v>
      </c>
      <c r="D14" s="462" t="str">
        <f>IF(E14=0,"","##")</f>
        <v/>
      </c>
      <c r="E14" s="81">
        <f t="shared" si="3"/>
        <v>0</v>
      </c>
      <c r="F14" s="446"/>
      <c r="G14" s="447"/>
      <c r="H14" s="729"/>
      <c r="I14" s="730"/>
      <c r="J14" s="731"/>
      <c r="K14" s="456"/>
      <c r="L14" s="658" t="str">
        <f t="shared" si="2"/>
        <v/>
      </c>
      <c r="M14" s="466" t="str">
        <f>IF(AND('CUADRO 1'!E14&gt;0,OR('Datos del Centro'!D27="",'Datos del Centro'!D27="No")),"En la Portada indicó que no tiene Plan Nacional.",IF(AND(E14=0,'Datos del Centro'!D27="Sí"),"En la Portada indicó que tiene Plan Nacional.",""))</f>
        <v/>
      </c>
    </row>
    <row r="15" spans="2:14" ht="28.8" x14ac:dyDescent="0.3">
      <c r="B15" s="6">
        <v>15</v>
      </c>
      <c r="C15" s="457" t="s">
        <v>3108</v>
      </c>
      <c r="D15" s="463"/>
      <c r="E15" s="459">
        <f t="shared" si="3"/>
        <v>0</v>
      </c>
      <c r="F15" s="460">
        <f>SUM(F16:F20)</f>
        <v>0</v>
      </c>
      <c r="G15" s="461">
        <f>SUM(G16:G20)</f>
        <v>0</v>
      </c>
      <c r="H15" s="729"/>
      <c r="I15" s="730"/>
      <c r="J15" s="731"/>
      <c r="K15" s="722"/>
      <c r="M15" s="466" t="str">
        <f>IF(AND('CUADRO 1'!E15&gt;0,OR('Datos del Centro'!D28="",'Datos del Centro'!D28="No")),"En la Portada indicó que no tiene Programas de Educación Abierta.",IF(AND(E15=0,'Datos del Centro'!D28="Sí"),"En la Portada indicó que tiene Programas de Educación Abierta.",""))</f>
        <v/>
      </c>
    </row>
    <row r="16" spans="2:14" ht="22.5" customHeight="1" x14ac:dyDescent="0.3">
      <c r="B16" s="6">
        <v>16</v>
      </c>
      <c r="C16" s="695" t="s">
        <v>263</v>
      </c>
      <c r="D16" s="458"/>
      <c r="E16" s="68">
        <f t="shared" si="3"/>
        <v>0</v>
      </c>
      <c r="F16" s="442"/>
      <c r="G16" s="443"/>
      <c r="H16" s="729" t="str">
        <f>IF(AND('CUADRO 1'!H6&gt;0,'CUADRO 3'!D24=0),"Al ingresar datos de repitentes en este cuadro, debe completar lo que corresponda en el Cuadro 3.",IF(AND('CUADRO 1'!H6=0,'CUADRO 3'!D24&gt;0),"Indicó datos en el Cuadro 3, debe agregar datos de Repitentes en este Cuadro",""))</f>
        <v/>
      </c>
      <c r="I16" s="730"/>
      <c r="J16" s="731"/>
      <c r="K16" s="723"/>
    </row>
    <row r="17" spans="2:11" ht="22.5" customHeight="1" x14ac:dyDescent="0.3">
      <c r="B17" s="6">
        <v>17</v>
      </c>
      <c r="C17" s="696" t="s">
        <v>1172</v>
      </c>
      <c r="D17" s="82"/>
      <c r="E17" s="75">
        <f t="shared" si="3"/>
        <v>0</v>
      </c>
      <c r="F17" s="444"/>
      <c r="G17" s="445"/>
      <c r="H17" s="729"/>
      <c r="I17" s="730"/>
      <c r="J17" s="731"/>
      <c r="K17" s="723"/>
    </row>
    <row r="18" spans="2:11" ht="22.5" customHeight="1" x14ac:dyDescent="0.3">
      <c r="B18" s="6">
        <v>18</v>
      </c>
      <c r="C18" s="696" t="s">
        <v>1173</v>
      </c>
      <c r="D18" s="82"/>
      <c r="E18" s="75">
        <f t="shared" si="3"/>
        <v>0</v>
      </c>
      <c r="F18" s="444"/>
      <c r="G18" s="448"/>
      <c r="H18" s="729"/>
      <c r="I18" s="730"/>
      <c r="J18" s="731"/>
      <c r="K18" s="723"/>
    </row>
    <row r="19" spans="2:11" ht="22.5" customHeight="1" x14ac:dyDescent="0.3">
      <c r="B19" s="6">
        <v>19</v>
      </c>
      <c r="C19" s="696" t="s">
        <v>1174</v>
      </c>
      <c r="D19" s="82"/>
      <c r="E19" s="75">
        <f t="shared" si="3"/>
        <v>0</v>
      </c>
      <c r="F19" s="444"/>
      <c r="G19" s="448"/>
      <c r="H19" s="83"/>
      <c r="I19" s="628"/>
      <c r="J19" s="84"/>
      <c r="K19" s="723"/>
    </row>
    <row r="20" spans="2:11" ht="22.5" customHeight="1" thickBot="1" x14ac:dyDescent="0.35">
      <c r="B20" s="6">
        <v>20</v>
      </c>
      <c r="C20" s="85" t="s">
        <v>264</v>
      </c>
      <c r="D20" s="86"/>
      <c r="E20" s="87">
        <f t="shared" si="3"/>
        <v>0</v>
      </c>
      <c r="F20" s="449"/>
      <c r="G20" s="450"/>
      <c r="H20" s="88"/>
      <c r="I20" s="89"/>
      <c r="J20" s="90"/>
      <c r="K20" s="724"/>
    </row>
    <row r="21" spans="2:11" ht="20.25" customHeight="1" thickTop="1" x14ac:dyDescent="0.3">
      <c r="B21" s="6">
        <v>21</v>
      </c>
      <c r="C21" s="465" t="str">
        <f>IF(OR(D13="#"),"# = Completar el formulario para Técnica Nocturna.","")</f>
        <v/>
      </c>
      <c r="D21" s="91"/>
      <c r="E21" s="91"/>
      <c r="F21" s="465" t="str">
        <f>IF(OR(D14="##"),"## = Completar el formulario para Plan Nacional.","")</f>
        <v/>
      </c>
      <c r="G21" s="91"/>
      <c r="H21" s="91"/>
      <c r="I21" s="91"/>
      <c r="J21" s="91"/>
      <c r="K21" s="91"/>
    </row>
    <row r="22" spans="2:11" x14ac:dyDescent="0.3">
      <c r="B22" s="6">
        <v>22</v>
      </c>
      <c r="D22" s="91"/>
      <c r="E22" s="91"/>
      <c r="F22" s="91"/>
      <c r="G22" s="91"/>
      <c r="H22" s="91"/>
      <c r="I22" s="91"/>
      <c r="J22" s="91"/>
      <c r="K22" s="91"/>
    </row>
    <row r="23" spans="2:11" ht="16.2" x14ac:dyDescent="0.35">
      <c r="B23" s="6">
        <v>23</v>
      </c>
      <c r="C23" s="92" t="s">
        <v>255</v>
      </c>
      <c r="D23" s="92"/>
      <c r="E23" s="93"/>
      <c r="F23" s="93"/>
      <c r="G23" s="93"/>
      <c r="H23" s="93"/>
      <c r="I23" s="93"/>
      <c r="J23" s="93"/>
      <c r="K23" s="93"/>
    </row>
    <row r="24" spans="2:11" ht="18" customHeight="1" x14ac:dyDescent="0.3">
      <c r="B24" s="6">
        <v>24</v>
      </c>
      <c r="C24" s="713"/>
      <c r="D24" s="714"/>
      <c r="E24" s="714"/>
      <c r="F24" s="714"/>
      <c r="G24" s="714"/>
      <c r="H24" s="714"/>
      <c r="I24" s="714"/>
      <c r="J24" s="714"/>
      <c r="K24" s="715"/>
    </row>
    <row r="25" spans="2:11" ht="18" customHeight="1" x14ac:dyDescent="0.3">
      <c r="C25" s="716"/>
      <c r="D25" s="717"/>
      <c r="E25" s="717"/>
      <c r="F25" s="717"/>
      <c r="G25" s="717"/>
      <c r="H25" s="717"/>
      <c r="I25" s="717"/>
      <c r="J25" s="717"/>
      <c r="K25" s="718"/>
    </row>
    <row r="26" spans="2:11" ht="18" customHeight="1" x14ac:dyDescent="0.3">
      <c r="C26" s="716"/>
      <c r="D26" s="717"/>
      <c r="E26" s="717"/>
      <c r="F26" s="717"/>
      <c r="G26" s="717"/>
      <c r="H26" s="717"/>
      <c r="I26" s="717"/>
      <c r="J26" s="717"/>
      <c r="K26" s="718"/>
    </row>
    <row r="27" spans="2:11" ht="18" customHeight="1" x14ac:dyDescent="0.3">
      <c r="C27" s="716"/>
      <c r="D27" s="717"/>
      <c r="E27" s="717"/>
      <c r="F27" s="717"/>
      <c r="G27" s="717"/>
      <c r="H27" s="717"/>
      <c r="I27" s="717"/>
      <c r="J27" s="717"/>
      <c r="K27" s="718"/>
    </row>
    <row r="28" spans="2:11" ht="18" customHeight="1" x14ac:dyDescent="0.3">
      <c r="C28" s="719"/>
      <c r="D28" s="720"/>
      <c r="E28" s="720"/>
      <c r="F28" s="720"/>
      <c r="G28" s="720"/>
      <c r="H28" s="720"/>
      <c r="I28" s="720"/>
      <c r="J28" s="720"/>
      <c r="K28" s="721"/>
    </row>
  </sheetData>
  <sheetProtection algorithmName="SHA-512" hashValue="ljmB7PIgeA3yHaoGwfzIYJcklTNHsLww3G6Oxpwu63yoEJ3Cc3WQbFSmLepUezhcIUKm2d5ENI+ewuUEe9ZdNQ==" saltValue="3JAaT7aBD01xAnVy8iV6Yw==" spinCount="100000" sheet="1" objects="1" scenarios="1" sort="0" autoFilter="0" pivotTables="0"/>
  <mergeCells count="9">
    <mergeCell ref="C2:K2"/>
    <mergeCell ref="K3:K4"/>
    <mergeCell ref="C3:C4"/>
    <mergeCell ref="E3:G3"/>
    <mergeCell ref="C24:K28"/>
    <mergeCell ref="K15:K20"/>
    <mergeCell ref="H3:J3"/>
    <mergeCell ref="H13:J15"/>
    <mergeCell ref="H16:J18"/>
  </mergeCells>
  <conditionalFormatting sqref="E7:E20">
    <cfRule type="cellIs" dxfId="72" priority="16" operator="equal">
      <formula>0</formula>
    </cfRule>
  </conditionalFormatting>
  <conditionalFormatting sqref="E5:G6">
    <cfRule type="cellIs" dxfId="71" priority="19" operator="equal">
      <formula>0</formula>
    </cfRule>
  </conditionalFormatting>
  <conditionalFormatting sqref="E15:G15">
    <cfRule type="cellIs" dxfId="70" priority="17" operator="equal">
      <formula>0</formula>
    </cfRule>
  </conditionalFormatting>
  <conditionalFormatting sqref="H5">
    <cfRule type="cellIs" dxfId="69" priority="13" operator="equal">
      <formula>0</formula>
    </cfRule>
  </conditionalFormatting>
  <conditionalFormatting sqref="H7:H12">
    <cfRule type="cellIs" dxfId="68" priority="12" operator="equal">
      <formula>0</formula>
    </cfRule>
  </conditionalFormatting>
  <conditionalFormatting sqref="H6:K6">
    <cfRule type="cellIs" dxfId="67" priority="11" operator="equal">
      <formula>0</formula>
    </cfRule>
  </conditionalFormatting>
  <conditionalFormatting sqref="I7:J12">
    <cfRule type="expression" dxfId="66" priority="2">
      <formula>I7&gt;F7</formula>
    </cfRule>
  </conditionalFormatting>
  <conditionalFormatting sqref="K5">
    <cfRule type="cellIs" dxfId="65" priority="1" operator="equal">
      <formula>0</formula>
    </cfRule>
  </conditionalFormatting>
  <dataValidations count="1">
    <dataValidation type="whole" operator="greaterThanOrEqual" allowBlank="1" showInputMessage="1" showErrorMessage="1" sqref="H5:H12 I6:J12 K6:K14 E5:G20" xr:uid="{00000000-0002-0000-05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66" orientation="landscape" r:id="rId1"/>
  <headerFooter scaleWithDoc="0">
    <oddHeader>&amp;C&amp;G</oddHeader>
    <oddFooter>&amp;R&amp;"Gentium Basic,Normal"&amp;A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3">
    <tabColor theme="7" tint="0.79998168889431442"/>
    <pageSetUpPr fitToPage="1"/>
  </sheetPr>
  <dimension ref="A1:AA35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33203125" style="49" customWidth="1"/>
    <col min="2" max="2" width="4.88671875" style="94" hidden="1" customWidth="1"/>
    <col min="3" max="3" width="46.88671875" style="49" customWidth="1"/>
    <col min="4" max="24" width="8.109375" style="49" customWidth="1"/>
    <col min="25" max="16384" width="11.44140625" style="49"/>
  </cols>
  <sheetData>
    <row r="1" spans="2:24" ht="18.600000000000001" x14ac:dyDescent="0.3">
      <c r="B1" s="6">
        <v>1</v>
      </c>
      <c r="C1" s="48" t="s">
        <v>1159</v>
      </c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S1" s="50"/>
      <c r="T1" s="50"/>
      <c r="U1" s="50"/>
      <c r="V1" s="50"/>
      <c r="W1" s="50"/>
      <c r="X1" s="50"/>
    </row>
    <row r="2" spans="2:24" ht="19.2" thickBot="1" x14ac:dyDescent="0.35">
      <c r="B2" s="6">
        <v>2</v>
      </c>
      <c r="C2" s="48" t="s">
        <v>3171</v>
      </c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396"/>
      <c r="R2" s="396"/>
      <c r="S2" s="396"/>
      <c r="T2" s="396"/>
      <c r="U2" s="396"/>
      <c r="V2" s="396"/>
      <c r="W2" s="396"/>
      <c r="X2" s="396"/>
    </row>
    <row r="3" spans="2:24" ht="22.8" customHeight="1" thickTop="1" x14ac:dyDescent="0.3">
      <c r="B3" s="6">
        <v>3</v>
      </c>
      <c r="C3" s="752" t="s">
        <v>3136</v>
      </c>
      <c r="D3" s="732" t="s">
        <v>0</v>
      </c>
      <c r="E3" s="733"/>
      <c r="F3" s="734"/>
      <c r="G3" s="743" t="s">
        <v>426</v>
      </c>
      <c r="H3" s="733"/>
      <c r="I3" s="733"/>
      <c r="J3" s="743" t="s">
        <v>427</v>
      </c>
      <c r="K3" s="733"/>
      <c r="L3" s="733"/>
      <c r="M3" s="743" t="s">
        <v>428</v>
      </c>
      <c r="N3" s="733"/>
      <c r="O3" s="733"/>
      <c r="P3" s="743" t="s">
        <v>415</v>
      </c>
      <c r="Q3" s="733"/>
      <c r="R3" s="733"/>
      <c r="S3" s="743" t="s">
        <v>429</v>
      </c>
      <c r="T3" s="733"/>
      <c r="U3" s="733"/>
      <c r="V3" s="743" t="s">
        <v>430</v>
      </c>
      <c r="W3" s="733"/>
      <c r="X3" s="733"/>
    </row>
    <row r="4" spans="2:24" ht="32.25" customHeight="1" thickBot="1" x14ac:dyDescent="0.35">
      <c r="B4" s="6">
        <v>4</v>
      </c>
      <c r="C4" s="753"/>
      <c r="D4" s="411" t="s">
        <v>0</v>
      </c>
      <c r="E4" s="616" t="s">
        <v>18</v>
      </c>
      <c r="F4" s="412" t="s">
        <v>17</v>
      </c>
      <c r="G4" s="397" t="s">
        <v>0</v>
      </c>
      <c r="H4" s="398" t="s">
        <v>18</v>
      </c>
      <c r="I4" s="399" t="s">
        <v>17</v>
      </c>
      <c r="J4" s="397" t="s">
        <v>0</v>
      </c>
      <c r="K4" s="398" t="s">
        <v>18</v>
      </c>
      <c r="L4" s="399" t="s">
        <v>17</v>
      </c>
      <c r="M4" s="397" t="s">
        <v>0</v>
      </c>
      <c r="N4" s="398" t="s">
        <v>18</v>
      </c>
      <c r="O4" s="399" t="s">
        <v>17</v>
      </c>
      <c r="P4" s="397" t="s">
        <v>0</v>
      </c>
      <c r="Q4" s="398" t="s">
        <v>18</v>
      </c>
      <c r="R4" s="399" t="s">
        <v>17</v>
      </c>
      <c r="S4" s="397" t="s">
        <v>0</v>
      </c>
      <c r="T4" s="398" t="s">
        <v>18</v>
      </c>
      <c r="U4" s="399" t="s">
        <v>17</v>
      </c>
      <c r="V4" s="397" t="s">
        <v>0</v>
      </c>
      <c r="W4" s="398" t="s">
        <v>18</v>
      </c>
      <c r="X4" s="400" t="s">
        <v>17</v>
      </c>
    </row>
    <row r="5" spans="2:24" ht="24.75" customHeight="1" thickTop="1" x14ac:dyDescent="0.3">
      <c r="B5" s="6">
        <v>5</v>
      </c>
      <c r="C5" s="694" t="s">
        <v>259</v>
      </c>
      <c r="D5" s="79">
        <f t="shared" ref="D5:D13" si="0">+E5+F5</f>
        <v>0</v>
      </c>
      <c r="E5" s="413">
        <f t="shared" ref="E5:F13" si="1">+H5+K5+N5+Q5+T5+W5</f>
        <v>0</v>
      </c>
      <c r="F5" s="413">
        <f t="shared" si="1"/>
        <v>0</v>
      </c>
      <c r="G5" s="415">
        <f>+H5+I5</f>
        <v>0</v>
      </c>
      <c r="H5" s="467"/>
      <c r="I5" s="467"/>
      <c r="J5" s="415">
        <f>+K5+L5</f>
        <v>0</v>
      </c>
      <c r="K5" s="467"/>
      <c r="L5" s="467"/>
      <c r="M5" s="415">
        <f>+N5+O5</f>
        <v>0</v>
      </c>
      <c r="N5" s="467"/>
      <c r="O5" s="467"/>
      <c r="P5" s="415">
        <f>+Q5+R5</f>
        <v>0</v>
      </c>
      <c r="Q5" s="467"/>
      <c r="R5" s="467"/>
      <c r="S5" s="415">
        <f>+T5+U5</f>
        <v>0</v>
      </c>
      <c r="T5" s="467"/>
      <c r="U5" s="467"/>
      <c r="V5" s="415">
        <f>+W5+X5</f>
        <v>0</v>
      </c>
      <c r="W5" s="467"/>
      <c r="X5" s="469"/>
    </row>
    <row r="6" spans="2:24" ht="24.75" customHeight="1" x14ac:dyDescent="0.3">
      <c r="B6" s="6">
        <v>6</v>
      </c>
      <c r="C6" s="678" t="s">
        <v>260</v>
      </c>
      <c r="D6" s="248">
        <f t="shared" si="0"/>
        <v>0</v>
      </c>
      <c r="E6" s="272">
        <f>+H6+K6+N6+Q6+T6+W6</f>
        <v>0</v>
      </c>
      <c r="F6" s="272">
        <f t="shared" si="1"/>
        <v>0</v>
      </c>
      <c r="G6" s="325">
        <f t="shared" ref="G6:G13" si="2">+H6+I6</f>
        <v>0</v>
      </c>
      <c r="H6" s="468"/>
      <c r="I6" s="468"/>
      <c r="J6" s="325">
        <f t="shared" ref="J6:J13" si="3">+K6+L6</f>
        <v>0</v>
      </c>
      <c r="K6" s="468"/>
      <c r="L6" s="468"/>
      <c r="M6" s="325">
        <f t="shared" ref="M6:M13" si="4">+N6+O6</f>
        <v>0</v>
      </c>
      <c r="N6" s="468"/>
      <c r="O6" s="468"/>
      <c r="P6" s="325">
        <f t="shared" ref="P6:P13" si="5">+Q6+R6</f>
        <v>0</v>
      </c>
      <c r="Q6" s="468"/>
      <c r="R6" s="468"/>
      <c r="S6" s="325">
        <f t="shared" ref="S6:S13" si="6">+T6+U6</f>
        <v>0</v>
      </c>
      <c r="T6" s="468"/>
      <c r="U6" s="468"/>
      <c r="V6" s="325">
        <f t="shared" ref="V6:V13" si="7">+W6+X6</f>
        <v>0</v>
      </c>
      <c r="W6" s="468"/>
      <c r="X6" s="470"/>
    </row>
    <row r="7" spans="2:24" ht="24.75" customHeight="1" x14ac:dyDescent="0.3">
      <c r="B7" s="6">
        <v>7</v>
      </c>
      <c r="C7" s="678" t="s">
        <v>262</v>
      </c>
      <c r="D7" s="248">
        <f t="shared" si="0"/>
        <v>0</v>
      </c>
      <c r="E7" s="272">
        <f t="shared" ref="E7:E13" si="8">+H7+K7+N7+Q7+T7+W7</f>
        <v>0</v>
      </c>
      <c r="F7" s="272">
        <f t="shared" si="1"/>
        <v>0</v>
      </c>
      <c r="G7" s="325">
        <f t="shared" si="2"/>
        <v>0</v>
      </c>
      <c r="H7" s="468"/>
      <c r="I7" s="468"/>
      <c r="J7" s="325">
        <f t="shared" si="3"/>
        <v>0</v>
      </c>
      <c r="K7" s="468"/>
      <c r="L7" s="468"/>
      <c r="M7" s="325">
        <f t="shared" si="4"/>
        <v>0</v>
      </c>
      <c r="N7" s="468"/>
      <c r="O7" s="468"/>
      <c r="P7" s="325">
        <f t="shared" si="5"/>
        <v>0</v>
      </c>
      <c r="Q7" s="468"/>
      <c r="R7" s="468"/>
      <c r="S7" s="325">
        <f t="shared" si="6"/>
        <v>0</v>
      </c>
      <c r="T7" s="468"/>
      <c r="U7" s="468"/>
      <c r="V7" s="325">
        <f t="shared" si="7"/>
        <v>0</v>
      </c>
      <c r="W7" s="468"/>
      <c r="X7" s="470"/>
    </row>
    <row r="8" spans="2:24" ht="24.75" customHeight="1" x14ac:dyDescent="0.3">
      <c r="B8" s="6">
        <v>8</v>
      </c>
      <c r="C8" s="678" t="s">
        <v>261</v>
      </c>
      <c r="D8" s="248">
        <f t="shared" si="0"/>
        <v>0</v>
      </c>
      <c r="E8" s="272">
        <f t="shared" si="8"/>
        <v>0</v>
      </c>
      <c r="F8" s="272">
        <f t="shared" si="1"/>
        <v>0</v>
      </c>
      <c r="G8" s="325">
        <f t="shared" si="2"/>
        <v>0</v>
      </c>
      <c r="H8" s="468"/>
      <c r="I8" s="468"/>
      <c r="J8" s="325">
        <f t="shared" si="3"/>
        <v>0</v>
      </c>
      <c r="K8" s="468"/>
      <c r="L8" s="468"/>
      <c r="M8" s="325">
        <f t="shared" si="4"/>
        <v>0</v>
      </c>
      <c r="N8" s="468"/>
      <c r="O8" s="468"/>
      <c r="P8" s="744"/>
      <c r="Q8" s="745"/>
      <c r="R8" s="745"/>
      <c r="S8" s="745"/>
      <c r="T8" s="745"/>
      <c r="U8" s="745"/>
      <c r="V8" s="745"/>
      <c r="W8" s="745"/>
      <c r="X8" s="745"/>
    </row>
    <row r="9" spans="2:24" ht="24.75" customHeight="1" x14ac:dyDescent="0.3">
      <c r="B9" s="6">
        <v>9</v>
      </c>
      <c r="C9" s="678" t="s">
        <v>409</v>
      </c>
      <c r="D9" s="248">
        <f t="shared" si="0"/>
        <v>0</v>
      </c>
      <c r="E9" s="272">
        <f t="shared" si="8"/>
        <v>0</v>
      </c>
      <c r="F9" s="272">
        <f>+I9+L9+O9+R9+U9+X9</f>
        <v>0</v>
      </c>
      <c r="G9" s="325">
        <f>+H9+I9</f>
        <v>0</v>
      </c>
      <c r="H9" s="468"/>
      <c r="I9" s="468"/>
      <c r="J9" s="325">
        <f t="shared" si="3"/>
        <v>0</v>
      </c>
      <c r="K9" s="468"/>
      <c r="L9" s="468"/>
      <c r="M9" s="325">
        <f t="shared" si="4"/>
        <v>0</v>
      </c>
      <c r="N9" s="468"/>
      <c r="O9" s="468"/>
      <c r="P9" s="325">
        <f t="shared" si="5"/>
        <v>0</v>
      </c>
      <c r="Q9" s="468"/>
      <c r="R9" s="471"/>
      <c r="S9" s="325">
        <f>+T9+U9</f>
        <v>0</v>
      </c>
      <c r="T9" s="468"/>
      <c r="U9" s="471"/>
      <c r="V9" s="325">
        <f t="shared" si="7"/>
        <v>0</v>
      </c>
      <c r="W9" s="468"/>
      <c r="X9" s="470"/>
    </row>
    <row r="10" spans="2:24" ht="24.75" customHeight="1" x14ac:dyDescent="0.3">
      <c r="B10" s="6">
        <v>10</v>
      </c>
      <c r="C10" s="678" t="s">
        <v>410</v>
      </c>
      <c r="D10" s="248">
        <f t="shared" si="0"/>
        <v>0</v>
      </c>
      <c r="E10" s="272">
        <f t="shared" si="8"/>
        <v>0</v>
      </c>
      <c r="F10" s="272">
        <f t="shared" si="1"/>
        <v>0</v>
      </c>
      <c r="G10" s="325">
        <f t="shared" si="2"/>
        <v>0</v>
      </c>
      <c r="H10" s="468"/>
      <c r="I10" s="468"/>
      <c r="J10" s="325">
        <f t="shared" si="3"/>
        <v>0</v>
      </c>
      <c r="K10" s="468"/>
      <c r="L10" s="468"/>
      <c r="M10" s="325">
        <f t="shared" si="4"/>
        <v>0</v>
      </c>
      <c r="N10" s="468"/>
      <c r="O10" s="468"/>
      <c r="P10" s="325">
        <f t="shared" si="5"/>
        <v>0</v>
      </c>
      <c r="Q10" s="468"/>
      <c r="R10" s="471"/>
      <c r="S10" s="325">
        <f t="shared" si="6"/>
        <v>0</v>
      </c>
      <c r="T10" s="468"/>
      <c r="U10" s="471"/>
      <c r="V10" s="325">
        <f t="shared" si="7"/>
        <v>0</v>
      </c>
      <c r="W10" s="468"/>
      <c r="X10" s="470"/>
    </row>
    <row r="11" spans="2:24" ht="24.75" customHeight="1" x14ac:dyDescent="0.3">
      <c r="B11" s="6">
        <v>11</v>
      </c>
      <c r="C11" s="678" t="s">
        <v>411</v>
      </c>
      <c r="D11" s="248">
        <f t="shared" si="0"/>
        <v>0</v>
      </c>
      <c r="E11" s="272">
        <f t="shared" si="8"/>
        <v>0</v>
      </c>
      <c r="F11" s="272">
        <f t="shared" si="1"/>
        <v>0</v>
      </c>
      <c r="G11" s="325">
        <f t="shared" si="2"/>
        <v>0</v>
      </c>
      <c r="H11" s="468"/>
      <c r="I11" s="468"/>
      <c r="J11" s="325">
        <f t="shared" si="3"/>
        <v>0</v>
      </c>
      <c r="K11" s="468"/>
      <c r="L11" s="468"/>
      <c r="M11" s="325">
        <f t="shared" si="4"/>
        <v>0</v>
      </c>
      <c r="N11" s="468"/>
      <c r="O11" s="468"/>
      <c r="P11" s="325">
        <f t="shared" si="5"/>
        <v>0</v>
      </c>
      <c r="Q11" s="468"/>
      <c r="R11" s="471"/>
      <c r="S11" s="325">
        <f t="shared" si="6"/>
        <v>0</v>
      </c>
      <c r="T11" s="468"/>
      <c r="U11" s="471"/>
      <c r="V11" s="325">
        <f t="shared" si="7"/>
        <v>0</v>
      </c>
      <c r="W11" s="468"/>
      <c r="X11" s="470"/>
    </row>
    <row r="12" spans="2:24" ht="24.75" customHeight="1" x14ac:dyDescent="0.3">
      <c r="B12" s="6">
        <v>12</v>
      </c>
      <c r="C12" s="678" t="s">
        <v>179</v>
      </c>
      <c r="D12" s="248">
        <f t="shared" si="0"/>
        <v>0</v>
      </c>
      <c r="E12" s="272">
        <f t="shared" si="8"/>
        <v>0</v>
      </c>
      <c r="F12" s="272">
        <f t="shared" si="1"/>
        <v>0</v>
      </c>
      <c r="G12" s="325">
        <f t="shared" si="2"/>
        <v>0</v>
      </c>
      <c r="H12" s="468"/>
      <c r="I12" s="468"/>
      <c r="J12" s="325">
        <f t="shared" si="3"/>
        <v>0</v>
      </c>
      <c r="K12" s="468"/>
      <c r="L12" s="468"/>
      <c r="M12" s="325">
        <f t="shared" si="4"/>
        <v>0</v>
      </c>
      <c r="N12" s="468"/>
      <c r="O12" s="468"/>
      <c r="P12" s="325">
        <f t="shared" si="5"/>
        <v>0</v>
      </c>
      <c r="Q12" s="468"/>
      <c r="R12" s="471"/>
      <c r="S12" s="325">
        <f t="shared" si="6"/>
        <v>0</v>
      </c>
      <c r="T12" s="468"/>
      <c r="U12" s="471"/>
      <c r="V12" s="325">
        <f t="shared" si="7"/>
        <v>0</v>
      </c>
      <c r="W12" s="468"/>
      <c r="X12" s="470"/>
    </row>
    <row r="13" spans="2:24" ht="24.75" customHeight="1" x14ac:dyDescent="0.3">
      <c r="B13" s="6">
        <v>13</v>
      </c>
      <c r="C13" s="678" t="s">
        <v>3106</v>
      </c>
      <c r="D13" s="248">
        <f t="shared" si="0"/>
        <v>0</v>
      </c>
      <c r="E13" s="272">
        <f t="shared" si="8"/>
        <v>0</v>
      </c>
      <c r="F13" s="272">
        <f t="shared" si="1"/>
        <v>0</v>
      </c>
      <c r="G13" s="325">
        <f t="shared" si="2"/>
        <v>0</v>
      </c>
      <c r="H13" s="468"/>
      <c r="I13" s="468"/>
      <c r="J13" s="325">
        <f t="shared" si="3"/>
        <v>0</v>
      </c>
      <c r="K13" s="468"/>
      <c r="L13" s="468"/>
      <c r="M13" s="325">
        <f t="shared" si="4"/>
        <v>0</v>
      </c>
      <c r="N13" s="468"/>
      <c r="O13" s="468"/>
      <c r="P13" s="325">
        <f t="shared" si="5"/>
        <v>0</v>
      </c>
      <c r="Q13" s="468"/>
      <c r="R13" s="471"/>
      <c r="S13" s="325">
        <f t="shared" si="6"/>
        <v>0</v>
      </c>
      <c r="T13" s="468"/>
      <c r="U13" s="471"/>
      <c r="V13" s="325">
        <f t="shared" si="7"/>
        <v>0</v>
      </c>
      <c r="W13" s="468"/>
      <c r="X13" s="470"/>
    </row>
    <row r="14" spans="2:24" ht="24.75" customHeight="1" x14ac:dyDescent="0.3">
      <c r="B14" s="6">
        <v>14</v>
      </c>
      <c r="C14" s="678" t="s">
        <v>16</v>
      </c>
      <c r="D14" s="248">
        <f t="shared" ref="D14:D18" si="9">+E14+F14</f>
        <v>0</v>
      </c>
      <c r="E14" s="272">
        <f t="shared" ref="E14:E18" si="10">+H14+K14+N14+Q14+T14+W14</f>
        <v>0</v>
      </c>
      <c r="F14" s="272">
        <f t="shared" ref="F14:F18" si="11">+I14+L14+O14+R14+U14+X14</f>
        <v>0</v>
      </c>
      <c r="G14" s="325">
        <f t="shared" ref="G14:G18" si="12">+H14+I14</f>
        <v>0</v>
      </c>
      <c r="H14" s="468"/>
      <c r="I14" s="468"/>
      <c r="J14" s="325">
        <f t="shared" ref="J14:J18" si="13">+K14+L14</f>
        <v>0</v>
      </c>
      <c r="K14" s="468"/>
      <c r="L14" s="468"/>
      <c r="M14" s="325">
        <f t="shared" ref="M14:M18" si="14">+N14+O14</f>
        <v>0</v>
      </c>
      <c r="N14" s="468"/>
      <c r="O14" s="468"/>
      <c r="P14" s="325">
        <f t="shared" ref="P14:P18" si="15">+Q14+R14</f>
        <v>0</v>
      </c>
      <c r="Q14" s="468"/>
      <c r="R14" s="471"/>
      <c r="S14" s="325">
        <f t="shared" ref="S14:S18" si="16">+T14+U14</f>
        <v>0</v>
      </c>
      <c r="T14" s="468"/>
      <c r="U14" s="471"/>
      <c r="V14" s="325">
        <f t="shared" ref="V14:V18" si="17">+W14+X14</f>
        <v>0</v>
      </c>
      <c r="W14" s="468"/>
      <c r="X14" s="470"/>
    </row>
    <row r="15" spans="2:24" ht="24.75" customHeight="1" x14ac:dyDescent="0.3">
      <c r="B15" s="6">
        <v>15</v>
      </c>
      <c r="C15" s="678" t="s">
        <v>1346</v>
      </c>
      <c r="D15" s="248">
        <f t="shared" si="9"/>
        <v>0</v>
      </c>
      <c r="E15" s="272">
        <f t="shared" si="10"/>
        <v>0</v>
      </c>
      <c r="F15" s="272">
        <f t="shared" si="11"/>
        <v>0</v>
      </c>
      <c r="G15" s="325">
        <f t="shared" si="12"/>
        <v>0</v>
      </c>
      <c r="H15" s="468"/>
      <c r="I15" s="468"/>
      <c r="J15" s="325">
        <f t="shared" si="13"/>
        <v>0</v>
      </c>
      <c r="K15" s="468"/>
      <c r="L15" s="468"/>
      <c r="M15" s="325">
        <f t="shared" si="14"/>
        <v>0</v>
      </c>
      <c r="N15" s="468"/>
      <c r="O15" s="468"/>
      <c r="P15" s="325">
        <f t="shared" si="15"/>
        <v>0</v>
      </c>
      <c r="Q15" s="468"/>
      <c r="R15" s="471"/>
      <c r="S15" s="325">
        <f t="shared" si="16"/>
        <v>0</v>
      </c>
      <c r="T15" s="468"/>
      <c r="U15" s="471"/>
      <c r="V15" s="325">
        <f t="shared" si="17"/>
        <v>0</v>
      </c>
      <c r="W15" s="468"/>
      <c r="X15" s="470"/>
    </row>
    <row r="16" spans="2:24" ht="24.75" customHeight="1" x14ac:dyDescent="0.3">
      <c r="B16" s="6">
        <v>16</v>
      </c>
      <c r="C16" s="678" t="s">
        <v>1347</v>
      </c>
      <c r="D16" s="248">
        <f t="shared" si="9"/>
        <v>0</v>
      </c>
      <c r="E16" s="272">
        <f t="shared" si="10"/>
        <v>0</v>
      </c>
      <c r="F16" s="272">
        <f t="shared" si="11"/>
        <v>0</v>
      </c>
      <c r="G16" s="325">
        <f t="shared" si="12"/>
        <v>0</v>
      </c>
      <c r="H16" s="468"/>
      <c r="I16" s="468"/>
      <c r="J16" s="325">
        <f t="shared" si="13"/>
        <v>0</v>
      </c>
      <c r="K16" s="468"/>
      <c r="L16" s="468"/>
      <c r="M16" s="325">
        <f t="shared" si="14"/>
        <v>0</v>
      </c>
      <c r="N16" s="468"/>
      <c r="O16" s="468"/>
      <c r="P16" s="325">
        <f t="shared" si="15"/>
        <v>0</v>
      </c>
      <c r="Q16" s="468"/>
      <c r="R16" s="471"/>
      <c r="S16" s="325">
        <f t="shared" si="16"/>
        <v>0</v>
      </c>
      <c r="T16" s="468"/>
      <c r="U16" s="471"/>
      <c r="V16" s="325">
        <f t="shared" si="17"/>
        <v>0</v>
      </c>
      <c r="W16" s="468"/>
      <c r="X16" s="470"/>
    </row>
    <row r="17" spans="1:27" ht="24.75" customHeight="1" x14ac:dyDescent="0.3">
      <c r="B17" s="6">
        <v>17</v>
      </c>
      <c r="C17" s="678" t="s">
        <v>1348</v>
      </c>
      <c r="D17" s="248">
        <f t="shared" si="9"/>
        <v>0</v>
      </c>
      <c r="E17" s="272">
        <f t="shared" si="10"/>
        <v>0</v>
      </c>
      <c r="F17" s="272">
        <f t="shared" si="11"/>
        <v>0</v>
      </c>
      <c r="G17" s="325">
        <f t="shared" si="12"/>
        <v>0</v>
      </c>
      <c r="H17" s="468"/>
      <c r="I17" s="468"/>
      <c r="J17" s="325">
        <f t="shared" si="13"/>
        <v>0</v>
      </c>
      <c r="K17" s="468"/>
      <c r="L17" s="468"/>
      <c r="M17" s="325">
        <f t="shared" si="14"/>
        <v>0</v>
      </c>
      <c r="N17" s="468"/>
      <c r="O17" s="468"/>
      <c r="P17" s="325">
        <f t="shared" si="15"/>
        <v>0</v>
      </c>
      <c r="Q17" s="468"/>
      <c r="R17" s="471"/>
      <c r="S17" s="325">
        <f t="shared" si="16"/>
        <v>0</v>
      </c>
      <c r="T17" s="468"/>
      <c r="U17" s="471"/>
      <c r="V17" s="325">
        <f t="shared" si="17"/>
        <v>0</v>
      </c>
      <c r="W17" s="468"/>
      <c r="X17" s="470"/>
    </row>
    <row r="18" spans="1:27" ht="24.75" customHeight="1" x14ac:dyDescent="0.3">
      <c r="B18" s="6">
        <v>18</v>
      </c>
      <c r="C18" s="678" t="s">
        <v>1349</v>
      </c>
      <c r="D18" s="248">
        <f t="shared" si="9"/>
        <v>0</v>
      </c>
      <c r="E18" s="272">
        <f t="shared" si="10"/>
        <v>0</v>
      </c>
      <c r="F18" s="272">
        <f t="shared" si="11"/>
        <v>0</v>
      </c>
      <c r="G18" s="325">
        <f t="shared" si="12"/>
        <v>0</v>
      </c>
      <c r="H18" s="468"/>
      <c r="I18" s="468"/>
      <c r="J18" s="325">
        <f t="shared" si="13"/>
        <v>0</v>
      </c>
      <c r="K18" s="468"/>
      <c r="L18" s="468"/>
      <c r="M18" s="325">
        <f t="shared" si="14"/>
        <v>0</v>
      </c>
      <c r="N18" s="468"/>
      <c r="O18" s="468"/>
      <c r="P18" s="325">
        <f t="shared" si="15"/>
        <v>0</v>
      </c>
      <c r="Q18" s="468"/>
      <c r="R18" s="471"/>
      <c r="S18" s="325">
        <f t="shared" si="16"/>
        <v>0</v>
      </c>
      <c r="T18" s="468"/>
      <c r="U18" s="471"/>
      <c r="V18" s="325">
        <f t="shared" si="17"/>
        <v>0</v>
      </c>
      <c r="W18" s="468"/>
      <c r="X18" s="470"/>
    </row>
    <row r="19" spans="1:27" ht="24.75" customHeight="1" x14ac:dyDescent="0.3">
      <c r="B19" s="6">
        <v>19</v>
      </c>
      <c r="C19" s="678" t="s">
        <v>412</v>
      </c>
      <c r="D19" s="248">
        <f t="shared" ref="D19:D25" si="18">+E19+F19</f>
        <v>0</v>
      </c>
      <c r="E19" s="272">
        <f t="shared" ref="E19:E25" si="19">+H19+K19+N19+Q19+T19+W19</f>
        <v>0</v>
      </c>
      <c r="F19" s="272">
        <f t="shared" ref="F19:F25" si="20">+I19+L19+O19+R19+U19+X19</f>
        <v>0</v>
      </c>
      <c r="G19" s="325">
        <f t="shared" ref="G19:G22" si="21">+H19+I19</f>
        <v>0</v>
      </c>
      <c r="H19" s="468"/>
      <c r="I19" s="468"/>
      <c r="J19" s="325">
        <f t="shared" ref="J19:J22" si="22">+K19+L19</f>
        <v>0</v>
      </c>
      <c r="K19" s="468"/>
      <c r="L19" s="468"/>
      <c r="M19" s="325">
        <f t="shared" ref="M19:M22" si="23">+N19+O19</f>
        <v>0</v>
      </c>
      <c r="N19" s="468"/>
      <c r="O19" s="468"/>
      <c r="P19" s="325">
        <f t="shared" ref="P19:P25" si="24">+Q19+R19</f>
        <v>0</v>
      </c>
      <c r="Q19" s="468"/>
      <c r="R19" s="471"/>
      <c r="S19" s="325">
        <f t="shared" ref="S19:S25" si="25">+T19+U19</f>
        <v>0</v>
      </c>
      <c r="T19" s="468"/>
      <c r="U19" s="471"/>
      <c r="V19" s="325">
        <f t="shared" ref="V19:V25" si="26">+W19+X19</f>
        <v>0</v>
      </c>
      <c r="W19" s="468"/>
      <c r="X19" s="470"/>
    </row>
    <row r="20" spans="1:27" ht="24.75" customHeight="1" x14ac:dyDescent="0.3">
      <c r="B20" s="6">
        <v>20</v>
      </c>
      <c r="C20" s="678" t="s">
        <v>170</v>
      </c>
      <c r="D20" s="248">
        <f t="shared" si="18"/>
        <v>0</v>
      </c>
      <c r="E20" s="272">
        <f t="shared" si="19"/>
        <v>0</v>
      </c>
      <c r="F20" s="272">
        <f t="shared" si="20"/>
        <v>0</v>
      </c>
      <c r="G20" s="325">
        <f t="shared" si="21"/>
        <v>0</v>
      </c>
      <c r="H20" s="468"/>
      <c r="I20" s="468"/>
      <c r="J20" s="325">
        <f t="shared" si="22"/>
        <v>0</v>
      </c>
      <c r="K20" s="468"/>
      <c r="L20" s="468"/>
      <c r="M20" s="325">
        <f t="shared" si="23"/>
        <v>0</v>
      </c>
      <c r="N20" s="468"/>
      <c r="O20" s="468"/>
      <c r="P20" s="325">
        <f t="shared" si="24"/>
        <v>0</v>
      </c>
      <c r="Q20" s="468"/>
      <c r="R20" s="471"/>
      <c r="S20" s="325">
        <f t="shared" si="25"/>
        <v>0</v>
      </c>
      <c r="T20" s="468"/>
      <c r="U20" s="471"/>
      <c r="V20" s="325">
        <f t="shared" si="26"/>
        <v>0</v>
      </c>
      <c r="W20" s="468"/>
      <c r="X20" s="470"/>
    </row>
    <row r="21" spans="1:27" ht="24.75" customHeight="1" x14ac:dyDescent="0.3">
      <c r="B21" s="6">
        <v>21</v>
      </c>
      <c r="C21" s="678" t="s">
        <v>171</v>
      </c>
      <c r="D21" s="248">
        <f t="shared" si="18"/>
        <v>0</v>
      </c>
      <c r="E21" s="272">
        <f t="shared" si="19"/>
        <v>0</v>
      </c>
      <c r="F21" s="272">
        <f t="shared" si="20"/>
        <v>0</v>
      </c>
      <c r="G21" s="325">
        <f t="shared" si="21"/>
        <v>0</v>
      </c>
      <c r="H21" s="468"/>
      <c r="I21" s="468"/>
      <c r="J21" s="325">
        <f t="shared" si="22"/>
        <v>0</v>
      </c>
      <c r="K21" s="468"/>
      <c r="L21" s="468"/>
      <c r="M21" s="325">
        <f t="shared" si="23"/>
        <v>0</v>
      </c>
      <c r="N21" s="468"/>
      <c r="O21" s="468"/>
      <c r="P21" s="325">
        <f t="shared" si="24"/>
        <v>0</v>
      </c>
      <c r="Q21" s="468"/>
      <c r="R21" s="471"/>
      <c r="S21" s="325">
        <f t="shared" si="25"/>
        <v>0</v>
      </c>
      <c r="T21" s="468"/>
      <c r="U21" s="471"/>
      <c r="V21" s="325">
        <f t="shared" si="26"/>
        <v>0</v>
      </c>
      <c r="W21" s="468"/>
      <c r="X21" s="470"/>
    </row>
    <row r="22" spans="1:27" ht="24.75" customHeight="1" x14ac:dyDescent="0.3">
      <c r="B22" s="6">
        <v>22</v>
      </c>
      <c r="C22" s="678" t="s">
        <v>169</v>
      </c>
      <c r="D22" s="248">
        <f t="shared" si="18"/>
        <v>0</v>
      </c>
      <c r="E22" s="272">
        <f t="shared" si="19"/>
        <v>0</v>
      </c>
      <c r="F22" s="272">
        <f t="shared" si="20"/>
        <v>0</v>
      </c>
      <c r="G22" s="325">
        <f t="shared" si="21"/>
        <v>0</v>
      </c>
      <c r="H22" s="468"/>
      <c r="I22" s="468"/>
      <c r="J22" s="325">
        <f t="shared" si="22"/>
        <v>0</v>
      </c>
      <c r="K22" s="468"/>
      <c r="L22" s="468"/>
      <c r="M22" s="325">
        <f t="shared" si="23"/>
        <v>0</v>
      </c>
      <c r="N22" s="468"/>
      <c r="O22" s="468"/>
      <c r="P22" s="325">
        <f t="shared" si="24"/>
        <v>0</v>
      </c>
      <c r="Q22" s="468"/>
      <c r="R22" s="471"/>
      <c r="S22" s="325">
        <f t="shared" si="25"/>
        <v>0</v>
      </c>
      <c r="T22" s="468"/>
      <c r="U22" s="471"/>
      <c r="V22" s="325">
        <f t="shared" si="26"/>
        <v>0</v>
      </c>
      <c r="W22" s="468"/>
      <c r="X22" s="470"/>
    </row>
    <row r="23" spans="1:27" ht="24.75" customHeight="1" x14ac:dyDescent="0.3">
      <c r="B23" s="6">
        <v>23</v>
      </c>
      <c r="C23" s="678" t="s">
        <v>3261</v>
      </c>
      <c r="D23" s="248">
        <f t="shared" si="18"/>
        <v>0</v>
      </c>
      <c r="E23" s="272">
        <f t="shared" si="19"/>
        <v>0</v>
      </c>
      <c r="F23" s="272">
        <f t="shared" si="20"/>
        <v>0</v>
      </c>
      <c r="G23" s="746"/>
      <c r="H23" s="747"/>
      <c r="I23" s="747"/>
      <c r="J23" s="747"/>
      <c r="K23" s="747"/>
      <c r="L23" s="747"/>
      <c r="M23" s="747"/>
      <c r="N23" s="747"/>
      <c r="O23" s="748"/>
      <c r="P23" s="325">
        <f t="shared" si="24"/>
        <v>0</v>
      </c>
      <c r="Q23" s="468"/>
      <c r="R23" s="471"/>
      <c r="S23" s="325">
        <f t="shared" si="25"/>
        <v>0</v>
      </c>
      <c r="T23" s="468"/>
      <c r="U23" s="471"/>
      <c r="V23" s="325">
        <f t="shared" si="26"/>
        <v>0</v>
      </c>
      <c r="W23" s="468"/>
      <c r="X23" s="470"/>
    </row>
    <row r="24" spans="1:27" ht="24.75" customHeight="1" x14ac:dyDescent="0.3">
      <c r="B24" s="6">
        <v>24</v>
      </c>
      <c r="C24" s="678" t="s">
        <v>476</v>
      </c>
      <c r="D24" s="248">
        <f>+E24+F24</f>
        <v>0</v>
      </c>
      <c r="E24" s="272">
        <f>+H24+K24+N24+Q24+T24+W24</f>
        <v>0</v>
      </c>
      <c r="F24" s="272">
        <f>+I24+L24+O24+R24+U24+X24</f>
        <v>0</v>
      </c>
      <c r="G24" s="325">
        <f>+H24+I24</f>
        <v>0</v>
      </c>
      <c r="H24" s="468"/>
      <c r="I24" s="468"/>
      <c r="J24" s="325">
        <f>+K24+L24</f>
        <v>0</v>
      </c>
      <c r="K24" s="468"/>
      <c r="L24" s="468"/>
      <c r="M24" s="325">
        <f>+N24+O24</f>
        <v>0</v>
      </c>
      <c r="N24" s="468"/>
      <c r="O24" s="468"/>
      <c r="P24" s="325">
        <f t="shared" si="24"/>
        <v>0</v>
      </c>
      <c r="Q24" s="468"/>
      <c r="R24" s="471"/>
      <c r="S24" s="325">
        <f t="shared" si="25"/>
        <v>0</v>
      </c>
      <c r="T24" s="468"/>
      <c r="U24" s="471"/>
      <c r="V24" s="325">
        <f t="shared" si="26"/>
        <v>0</v>
      </c>
      <c r="W24" s="468"/>
      <c r="X24" s="470"/>
    </row>
    <row r="25" spans="1:27" ht="24.75" customHeight="1" thickBot="1" x14ac:dyDescent="0.35">
      <c r="B25" s="6">
        <v>25</v>
      </c>
      <c r="C25" s="672" t="s">
        <v>3158</v>
      </c>
      <c r="D25" s="402">
        <f t="shared" si="18"/>
        <v>0</v>
      </c>
      <c r="E25" s="416">
        <f t="shared" si="19"/>
        <v>0</v>
      </c>
      <c r="F25" s="416">
        <f t="shared" si="20"/>
        <v>0</v>
      </c>
      <c r="G25" s="406">
        <f>+H25+I25</f>
        <v>0</v>
      </c>
      <c r="H25" s="472"/>
      <c r="I25" s="473"/>
      <c r="J25" s="406">
        <f>+K25+L25</f>
        <v>0</v>
      </c>
      <c r="K25" s="472"/>
      <c r="L25" s="473"/>
      <c r="M25" s="406">
        <f>+N25+O25</f>
        <v>0</v>
      </c>
      <c r="N25" s="472"/>
      <c r="O25" s="473"/>
      <c r="P25" s="406">
        <f t="shared" si="24"/>
        <v>0</v>
      </c>
      <c r="Q25" s="472"/>
      <c r="R25" s="473"/>
      <c r="S25" s="406">
        <f t="shared" si="25"/>
        <v>0</v>
      </c>
      <c r="T25" s="472"/>
      <c r="U25" s="473"/>
      <c r="V25" s="406">
        <f t="shared" si="26"/>
        <v>0</v>
      </c>
      <c r="W25" s="472"/>
      <c r="X25" s="474"/>
    </row>
    <row r="26" spans="1:27" s="94" customFormat="1" ht="18.75" customHeight="1" thickTop="1" x14ac:dyDescent="0.3">
      <c r="A26" s="199"/>
      <c r="B26" s="6">
        <v>26</v>
      </c>
      <c r="C26" s="420"/>
      <c r="D26" s="421"/>
      <c r="E26" s="422" t="str" cm="1">
        <f t="array" ref="E26">IF(OR(E5:E25&gt;'CUADRO 1'!F6),"XX","")</f>
        <v/>
      </c>
      <c r="F26" s="422" t="str" cm="1">
        <f t="array" ref="F26">IF(OR(F5:F25&gt;'CUADRO 1'!G6),"XX","")</f>
        <v/>
      </c>
      <c r="G26" s="423"/>
      <c r="H26" s="423" t="str" cm="1">
        <f t="array" ref="H26">IF(OR(H5:H25&gt;'CUADRO 1'!F7),"XX","")</f>
        <v/>
      </c>
      <c r="I26" s="423" t="str" cm="1">
        <f t="array" ref="I26">IF(OR(I5:I25&gt;'CUADRO 1'!G7),"XX","")</f>
        <v/>
      </c>
      <c r="J26" s="423"/>
      <c r="K26" s="423" t="str" cm="1">
        <f t="array" ref="K26">IF(OR(K5:K25&gt;('CUADRO 1'!F7+'CUADRO 1'!F8)),"XX","")</f>
        <v/>
      </c>
      <c r="L26" s="423" t="str" cm="1">
        <f t="array" ref="L26">IF(OR(L5:L25&gt;('CUADRO 1'!G7+'CUADRO 1'!G8)),"XX","")</f>
        <v/>
      </c>
      <c r="M26" s="423"/>
      <c r="N26" s="423" t="str" cm="1">
        <f t="array" ref="N26">IF(OR(N5:N25&gt;('CUADRO 1'!F7+'CUADRO 1'!F8+'CUADRO 1'!F9)),"XX","")</f>
        <v/>
      </c>
      <c r="O26" s="423" t="str" cm="1">
        <f t="array" ref="O26">IF(OR(O5:O25&gt;('CUADRO 1'!G7+'CUADRO 1'!G8+'CUADRO 1'!G9)),"XX","")</f>
        <v/>
      </c>
      <c r="P26" s="423"/>
      <c r="Q26" s="423" t="str" cm="1">
        <f t="array" ref="Q26">IF(OR(Q5:Q25&gt;('CUADRO 1'!F7+'CUADRO 1'!F8+'CUADRO 1'!F9+'CUADRO 1'!F10)),"XX","")</f>
        <v/>
      </c>
      <c r="R26" s="423" t="str" cm="1">
        <f t="array" ref="R26">IF(OR(R5:R25&gt;('CUADRO 1'!G7+'CUADRO 1'!G8+'CUADRO 1'!G9+'CUADRO 1'!G10)),"XX","")</f>
        <v/>
      </c>
      <c r="S26" s="423"/>
      <c r="T26" s="423" t="str" cm="1">
        <f t="array" ref="T26">IF(OR(T5:T25&gt;('CUADRO 1'!F7+'CUADRO 1'!F8+'CUADRO 1'!F9+'CUADRO 1'!F10+'CUADRO 1'!F11)),"XX","")</f>
        <v/>
      </c>
      <c r="U26" s="423" t="str" cm="1">
        <f t="array" ref="U26">IF(OR(U5:U25&gt;('CUADRO 1'!G7+'CUADRO 1'!G8+'CUADRO 1'!G9+'CUADRO 1'!G10+'CUADRO 1'!G11)),"XX","")</f>
        <v/>
      </c>
      <c r="V26" s="423"/>
      <c r="W26" s="423"/>
      <c r="X26" s="423"/>
    </row>
    <row r="27" spans="1:27" ht="16.2" customHeight="1" x14ac:dyDescent="0.3">
      <c r="A27" s="255"/>
      <c r="B27" s="6">
        <v>27</v>
      </c>
      <c r="C27" s="424" t="s">
        <v>3109</v>
      </c>
      <c r="D27" s="749" t="str">
        <f>IF(OR(E26="XX",F26="XX"),"El dato indicado en alguna Asignatura es mayor a la Matrícula Total indicada en el Cuadro 1.","")</f>
        <v/>
      </c>
      <c r="E27" s="749"/>
      <c r="F27" s="749"/>
      <c r="G27" s="749"/>
      <c r="I27" s="254"/>
      <c r="J27" s="751" t="str">
        <f>IF(OR(H26="XX",I26="XX",K26="XX",L26="XX",N26="XX",O26="XX",Q26="XX",R26="XX",T26="XX",U26="XX",W26="XX",X26="XX"),"XX = El dato desglosado por año cursado es mayor a la cifra de matrícula reportada en el Cuadro 1.","")</f>
        <v/>
      </c>
      <c r="K27" s="751"/>
      <c r="L27" s="751"/>
      <c r="M27" s="751"/>
      <c r="N27" s="751"/>
      <c r="O27" s="751"/>
      <c r="P27" s="751"/>
      <c r="Q27" s="751"/>
      <c r="R27" s="751"/>
      <c r="S27" s="751"/>
      <c r="T27" s="751"/>
      <c r="U27" s="751"/>
      <c r="V27" s="751"/>
      <c r="W27" s="751"/>
      <c r="X27" s="751"/>
      <c r="Z27" s="199"/>
      <c r="AA27" s="199"/>
    </row>
    <row r="28" spans="1:27" ht="16.2" x14ac:dyDescent="0.3">
      <c r="B28" s="6">
        <v>28</v>
      </c>
      <c r="D28" s="749"/>
      <c r="E28" s="749"/>
      <c r="F28" s="749"/>
      <c r="G28" s="749"/>
      <c r="H28" s="254"/>
      <c r="I28" s="254"/>
      <c r="J28" s="751"/>
      <c r="K28" s="751"/>
      <c r="L28" s="751"/>
      <c r="M28" s="751"/>
      <c r="N28" s="751"/>
      <c r="O28" s="751"/>
      <c r="P28" s="751"/>
      <c r="Q28" s="751"/>
      <c r="R28" s="751"/>
      <c r="S28" s="751"/>
      <c r="T28" s="751"/>
      <c r="U28" s="751"/>
      <c r="V28" s="751"/>
      <c r="W28" s="751"/>
      <c r="X28" s="751"/>
    </row>
    <row r="29" spans="1:27" ht="14.4" customHeight="1" x14ac:dyDescent="0.3">
      <c r="B29" s="6">
        <v>29</v>
      </c>
      <c r="D29" s="749"/>
      <c r="E29" s="749"/>
      <c r="F29" s="749"/>
      <c r="G29" s="749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</row>
    <row r="30" spans="1:27" ht="18.75" customHeight="1" x14ac:dyDescent="0.35">
      <c r="B30" s="6">
        <v>30</v>
      </c>
      <c r="C30" s="92" t="s">
        <v>255</v>
      </c>
      <c r="D30" s="750"/>
      <c r="E30" s="750"/>
      <c r="F30" s="750"/>
      <c r="G30" s="750"/>
    </row>
    <row r="31" spans="1:27" ht="18.75" customHeight="1" x14ac:dyDescent="0.3">
      <c r="B31" s="6">
        <v>31</v>
      </c>
      <c r="C31" s="713"/>
      <c r="D31" s="735"/>
      <c r="E31" s="735"/>
      <c r="F31" s="735"/>
      <c r="G31" s="735"/>
      <c r="H31" s="735"/>
      <c r="I31" s="735"/>
      <c r="J31" s="735"/>
      <c r="K31" s="735"/>
      <c r="L31" s="735"/>
      <c r="M31" s="735"/>
      <c r="N31" s="735"/>
      <c r="O31" s="735"/>
      <c r="P31" s="735"/>
      <c r="Q31" s="735"/>
      <c r="R31" s="735"/>
      <c r="S31" s="735"/>
      <c r="T31" s="735"/>
      <c r="U31" s="735"/>
      <c r="V31" s="735"/>
      <c r="W31" s="735"/>
      <c r="X31" s="736"/>
    </row>
    <row r="32" spans="1:27" ht="18.75" customHeight="1" x14ac:dyDescent="0.3">
      <c r="C32" s="737"/>
      <c r="D32" s="738"/>
      <c r="E32" s="738"/>
      <c r="F32" s="738"/>
      <c r="G32" s="738"/>
      <c r="H32" s="738"/>
      <c r="I32" s="738"/>
      <c r="J32" s="738"/>
      <c r="K32" s="738"/>
      <c r="L32" s="738"/>
      <c r="M32" s="738"/>
      <c r="N32" s="738"/>
      <c r="O32" s="738"/>
      <c r="P32" s="738"/>
      <c r="Q32" s="738"/>
      <c r="R32" s="738"/>
      <c r="S32" s="738"/>
      <c r="T32" s="738"/>
      <c r="U32" s="738"/>
      <c r="V32" s="738"/>
      <c r="W32" s="738"/>
      <c r="X32" s="739"/>
    </row>
    <row r="33" spans="3:24" ht="18.75" customHeight="1" x14ac:dyDescent="0.3">
      <c r="C33" s="737"/>
      <c r="D33" s="738"/>
      <c r="E33" s="738"/>
      <c r="F33" s="738"/>
      <c r="G33" s="738"/>
      <c r="H33" s="738"/>
      <c r="I33" s="738"/>
      <c r="J33" s="738"/>
      <c r="K33" s="738"/>
      <c r="L33" s="738"/>
      <c r="M33" s="738"/>
      <c r="N33" s="738"/>
      <c r="O33" s="738"/>
      <c r="P33" s="738"/>
      <c r="Q33" s="738"/>
      <c r="R33" s="738"/>
      <c r="S33" s="738"/>
      <c r="T33" s="738"/>
      <c r="U33" s="738"/>
      <c r="V33" s="738"/>
      <c r="W33" s="738"/>
      <c r="X33" s="739"/>
    </row>
    <row r="34" spans="3:24" ht="18.75" customHeight="1" x14ac:dyDescent="0.3">
      <c r="C34" s="737"/>
      <c r="D34" s="738"/>
      <c r="E34" s="738"/>
      <c r="F34" s="738"/>
      <c r="G34" s="738"/>
      <c r="H34" s="738"/>
      <c r="I34" s="738"/>
      <c r="J34" s="738"/>
      <c r="K34" s="738"/>
      <c r="L34" s="738"/>
      <c r="M34" s="738"/>
      <c r="N34" s="738"/>
      <c r="O34" s="738"/>
      <c r="P34" s="738"/>
      <c r="Q34" s="738"/>
      <c r="R34" s="738"/>
      <c r="S34" s="738"/>
      <c r="T34" s="738"/>
      <c r="U34" s="738"/>
      <c r="V34" s="738"/>
      <c r="W34" s="738"/>
      <c r="X34" s="739"/>
    </row>
    <row r="35" spans="3:24" ht="18.75" customHeight="1" x14ac:dyDescent="0.3">
      <c r="C35" s="740"/>
      <c r="D35" s="741"/>
      <c r="E35" s="741"/>
      <c r="F35" s="741"/>
      <c r="G35" s="741"/>
      <c r="H35" s="741"/>
      <c r="I35" s="741"/>
      <c r="J35" s="741"/>
      <c r="K35" s="741"/>
      <c r="L35" s="741"/>
      <c r="M35" s="741"/>
      <c r="N35" s="741"/>
      <c r="O35" s="741"/>
      <c r="P35" s="741"/>
      <c r="Q35" s="741"/>
      <c r="R35" s="741"/>
      <c r="S35" s="741"/>
      <c r="T35" s="741"/>
      <c r="U35" s="741"/>
      <c r="V35" s="741"/>
      <c r="W35" s="741"/>
      <c r="X35" s="742"/>
    </row>
  </sheetData>
  <sheetProtection algorithmName="SHA-512" hashValue="Qikrs2K206Ziwa0OoJzBwKNWy3isAwHJmXrWa+86i+WnQBBlvCGKQ2GvTMiJvsvURx/lHTrycLShdTBj1Myl9g==" saltValue="sppbyZ3kk224mewD84ZyFA==" spinCount="100000" sheet="1" objects="1" scenarios="1" sort="0" autoFilter="0" pivotTables="0"/>
  <mergeCells count="13">
    <mergeCell ref="D3:F3"/>
    <mergeCell ref="C31:X35"/>
    <mergeCell ref="J3:L3"/>
    <mergeCell ref="M3:O3"/>
    <mergeCell ref="P3:R3"/>
    <mergeCell ref="S3:U3"/>
    <mergeCell ref="V3:X3"/>
    <mergeCell ref="G3:I3"/>
    <mergeCell ref="P8:X8"/>
    <mergeCell ref="G23:O23"/>
    <mergeCell ref="D27:G30"/>
    <mergeCell ref="J27:X28"/>
    <mergeCell ref="C3:C4"/>
  </mergeCells>
  <conditionalFormatting sqref="F5:F25">
    <cfRule type="expression" dxfId="64" priority="18">
      <formula>F5&gt;#REF!</formula>
    </cfRule>
  </conditionalFormatting>
  <conditionalFormatting sqref="G5:G22 J5:J22 M5:M22 D5:F24 J24:J25 M24:M25 D25:G25">
    <cfRule type="cellIs" dxfId="63" priority="17" operator="equal">
      <formula>0</formula>
    </cfRule>
  </conditionalFormatting>
  <conditionalFormatting sqref="G24">
    <cfRule type="cellIs" dxfId="62" priority="4" operator="equal">
      <formula>0</formula>
    </cfRule>
  </conditionalFormatting>
  <conditionalFormatting sqref="P5:P7 S5:S7 V5:V7 P9:P25 S9:S25 V9:V25">
    <cfRule type="cellIs" dxfId="61" priority="16" operator="equal">
      <formula>0</formula>
    </cfRule>
  </conditionalFormatting>
  <dataValidations count="1">
    <dataValidation type="whole" operator="greaterThanOrEqual" allowBlank="1" showInputMessage="1" showErrorMessage="1" sqref="D5:X25" xr:uid="{00000000-0002-0000-07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59" orientation="landscape" r:id="rId1"/>
  <headerFooter scaleWithDoc="0">
    <oddHeader>&amp;C&amp;G</oddHeader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4">
    <tabColor theme="7" tint="0.79998168889431442"/>
    <pageSetUpPr fitToPage="1"/>
  </sheetPr>
  <dimension ref="A1:AA3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109375" style="49" customWidth="1"/>
    <col min="2" max="2" width="7.109375" style="94" hidden="1" customWidth="1"/>
    <col min="3" max="3" width="41.109375" style="49" customWidth="1"/>
    <col min="4" max="24" width="8.109375" style="49" customWidth="1"/>
    <col min="25" max="16384" width="11.44140625" style="49"/>
  </cols>
  <sheetData>
    <row r="1" spans="2:24" ht="18.600000000000001" x14ac:dyDescent="0.3">
      <c r="B1" s="6">
        <v>1</v>
      </c>
      <c r="C1" s="48" t="s">
        <v>477</v>
      </c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396"/>
      <c r="S1" s="50"/>
      <c r="T1" s="50"/>
      <c r="U1" s="50"/>
      <c r="V1" s="50"/>
      <c r="W1" s="50"/>
      <c r="X1" s="50"/>
    </row>
    <row r="2" spans="2:24" ht="19.2" thickBot="1" x14ac:dyDescent="0.35">
      <c r="B2" s="6">
        <v>2</v>
      </c>
      <c r="C2" s="48" t="s">
        <v>3177</v>
      </c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396"/>
      <c r="R2" s="396"/>
      <c r="S2" s="396"/>
      <c r="T2" s="396"/>
      <c r="U2" s="396"/>
      <c r="V2" s="396"/>
      <c r="W2" s="396"/>
      <c r="X2" s="396"/>
    </row>
    <row r="3" spans="2:24" ht="18.600000000000001" customHeight="1" thickTop="1" x14ac:dyDescent="0.3">
      <c r="B3" s="6">
        <v>3</v>
      </c>
      <c r="C3" s="752" t="s">
        <v>3136</v>
      </c>
      <c r="D3" s="732" t="s">
        <v>0</v>
      </c>
      <c r="E3" s="733"/>
      <c r="F3" s="734"/>
      <c r="G3" s="743" t="s">
        <v>426</v>
      </c>
      <c r="H3" s="733"/>
      <c r="I3" s="733"/>
      <c r="J3" s="743" t="s">
        <v>427</v>
      </c>
      <c r="K3" s="733"/>
      <c r="L3" s="733"/>
      <c r="M3" s="743" t="s">
        <v>428</v>
      </c>
      <c r="N3" s="733"/>
      <c r="O3" s="733"/>
      <c r="P3" s="743" t="s">
        <v>415</v>
      </c>
      <c r="Q3" s="733"/>
      <c r="R3" s="733"/>
      <c r="S3" s="743" t="s">
        <v>429</v>
      </c>
      <c r="T3" s="733"/>
      <c r="U3" s="733"/>
      <c r="V3" s="743" t="s">
        <v>430</v>
      </c>
      <c r="W3" s="733"/>
      <c r="X3" s="733"/>
    </row>
    <row r="4" spans="2:24" ht="27.75" customHeight="1" thickBot="1" x14ac:dyDescent="0.35">
      <c r="B4" s="6">
        <v>4</v>
      </c>
      <c r="C4" s="753"/>
      <c r="D4" s="411" t="s">
        <v>0</v>
      </c>
      <c r="E4" s="616" t="s">
        <v>18</v>
      </c>
      <c r="F4" s="412" t="s">
        <v>17</v>
      </c>
      <c r="G4" s="397" t="s">
        <v>0</v>
      </c>
      <c r="H4" s="398" t="s">
        <v>18</v>
      </c>
      <c r="I4" s="399" t="s">
        <v>17</v>
      </c>
      <c r="J4" s="397" t="s">
        <v>0</v>
      </c>
      <c r="K4" s="398" t="s">
        <v>18</v>
      </c>
      <c r="L4" s="399" t="s">
        <v>17</v>
      </c>
      <c r="M4" s="397" t="s">
        <v>0</v>
      </c>
      <c r="N4" s="398" t="s">
        <v>18</v>
      </c>
      <c r="O4" s="399" t="s">
        <v>17</v>
      </c>
      <c r="P4" s="397" t="s">
        <v>0</v>
      </c>
      <c r="Q4" s="398" t="s">
        <v>18</v>
      </c>
      <c r="R4" s="399" t="s">
        <v>17</v>
      </c>
      <c r="S4" s="397" t="s">
        <v>0</v>
      </c>
      <c r="T4" s="398" t="s">
        <v>18</v>
      </c>
      <c r="U4" s="399" t="s">
        <v>17</v>
      </c>
      <c r="V4" s="397" t="s">
        <v>0</v>
      </c>
      <c r="W4" s="398" t="s">
        <v>18</v>
      </c>
      <c r="X4" s="400" t="s">
        <v>17</v>
      </c>
    </row>
    <row r="5" spans="2:24" ht="24.75" customHeight="1" thickTop="1" x14ac:dyDescent="0.3">
      <c r="B5" s="6">
        <v>5</v>
      </c>
      <c r="C5" s="694" t="s">
        <v>259</v>
      </c>
      <c r="D5" s="79">
        <f t="shared" ref="D5:D22" si="0">+E5+F5</f>
        <v>0</v>
      </c>
      <c r="E5" s="413">
        <f t="shared" ref="E5:F21" si="1">+H5+K5+N5+Q5+T5+W5</f>
        <v>0</v>
      </c>
      <c r="F5" s="414">
        <f t="shared" si="1"/>
        <v>0</v>
      </c>
      <c r="G5" s="415">
        <f t="shared" ref="G5:G21" si="2">+H5+I5</f>
        <v>0</v>
      </c>
      <c r="H5" s="467"/>
      <c r="I5" s="467"/>
      <c r="J5" s="415">
        <f t="shared" ref="J5:J21" si="3">+K5+L5</f>
        <v>0</v>
      </c>
      <c r="K5" s="467"/>
      <c r="L5" s="467"/>
      <c r="M5" s="415">
        <f t="shared" ref="M5:M21" si="4">+N5+O5</f>
        <v>0</v>
      </c>
      <c r="N5" s="467"/>
      <c r="O5" s="467"/>
      <c r="P5" s="415">
        <f t="shared" ref="P5:P22" si="5">+Q5+R5</f>
        <v>0</v>
      </c>
      <c r="Q5" s="467"/>
      <c r="R5" s="467"/>
      <c r="S5" s="415">
        <f t="shared" ref="S5:S22" si="6">+T5+U5</f>
        <v>0</v>
      </c>
      <c r="T5" s="467"/>
      <c r="U5" s="467"/>
      <c r="V5" s="415">
        <f t="shared" ref="V5:V22" si="7">+W5+X5</f>
        <v>0</v>
      </c>
      <c r="W5" s="467"/>
      <c r="X5" s="469"/>
    </row>
    <row r="6" spans="2:24" ht="24.75" customHeight="1" x14ac:dyDescent="0.3">
      <c r="B6" s="6">
        <v>6</v>
      </c>
      <c r="C6" s="678" t="s">
        <v>260</v>
      </c>
      <c r="D6" s="248">
        <f t="shared" si="0"/>
        <v>0</v>
      </c>
      <c r="E6" s="272">
        <f>+H6+K6+N6+Q6+T6+W6</f>
        <v>0</v>
      </c>
      <c r="F6" s="360">
        <f t="shared" si="1"/>
        <v>0</v>
      </c>
      <c r="G6" s="325">
        <f t="shared" si="2"/>
        <v>0</v>
      </c>
      <c r="H6" s="472"/>
      <c r="I6" s="473"/>
      <c r="J6" s="325">
        <f t="shared" si="3"/>
        <v>0</v>
      </c>
      <c r="K6" s="472"/>
      <c r="L6" s="473"/>
      <c r="M6" s="325">
        <f t="shared" si="4"/>
        <v>0</v>
      </c>
      <c r="N6" s="472"/>
      <c r="O6" s="473"/>
      <c r="P6" s="325">
        <f t="shared" si="5"/>
        <v>0</v>
      </c>
      <c r="Q6" s="472"/>
      <c r="R6" s="473"/>
      <c r="S6" s="325">
        <f t="shared" si="6"/>
        <v>0</v>
      </c>
      <c r="T6" s="472"/>
      <c r="U6" s="473"/>
      <c r="V6" s="325">
        <f t="shared" si="7"/>
        <v>0</v>
      </c>
      <c r="W6" s="472"/>
      <c r="X6" s="474"/>
    </row>
    <row r="7" spans="2:24" ht="24.75" customHeight="1" x14ac:dyDescent="0.3">
      <c r="B7" s="6">
        <v>7</v>
      </c>
      <c r="C7" s="678" t="s">
        <v>262</v>
      </c>
      <c r="D7" s="248">
        <f t="shared" si="0"/>
        <v>0</v>
      </c>
      <c r="E7" s="272">
        <f t="shared" ref="E7:E12" si="8">+H7+K7+N7+Q7+T7+W7</f>
        <v>0</v>
      </c>
      <c r="F7" s="360">
        <f t="shared" si="1"/>
        <v>0</v>
      </c>
      <c r="G7" s="325">
        <f t="shared" si="2"/>
        <v>0</v>
      </c>
      <c r="H7" s="472"/>
      <c r="I7" s="473"/>
      <c r="J7" s="325">
        <f t="shared" si="3"/>
        <v>0</v>
      </c>
      <c r="K7" s="472"/>
      <c r="L7" s="473"/>
      <c r="M7" s="325">
        <f t="shared" si="4"/>
        <v>0</v>
      </c>
      <c r="N7" s="472"/>
      <c r="O7" s="473"/>
      <c r="P7" s="325">
        <f t="shared" si="5"/>
        <v>0</v>
      </c>
      <c r="Q7" s="472"/>
      <c r="R7" s="473"/>
      <c r="S7" s="325">
        <f t="shared" si="6"/>
        <v>0</v>
      </c>
      <c r="T7" s="472"/>
      <c r="U7" s="473"/>
      <c r="V7" s="325">
        <f t="shared" si="7"/>
        <v>0</v>
      </c>
      <c r="W7" s="468"/>
      <c r="X7" s="470"/>
    </row>
    <row r="8" spans="2:24" ht="24.75" customHeight="1" x14ac:dyDescent="0.3">
      <c r="B8" s="6">
        <v>8</v>
      </c>
      <c r="C8" s="678" t="s">
        <v>261</v>
      </c>
      <c r="D8" s="248">
        <f t="shared" si="0"/>
        <v>0</v>
      </c>
      <c r="E8" s="272">
        <f t="shared" si="8"/>
        <v>0</v>
      </c>
      <c r="F8" s="360">
        <f t="shared" si="1"/>
        <v>0</v>
      </c>
      <c r="G8" s="325">
        <f t="shared" si="2"/>
        <v>0</v>
      </c>
      <c r="H8" s="472"/>
      <c r="I8" s="473"/>
      <c r="J8" s="325">
        <f t="shared" si="3"/>
        <v>0</v>
      </c>
      <c r="K8" s="472"/>
      <c r="L8" s="473"/>
      <c r="M8" s="325">
        <f t="shared" si="4"/>
        <v>0</v>
      </c>
      <c r="N8" s="472"/>
      <c r="O8" s="473"/>
      <c r="P8" s="744"/>
      <c r="Q8" s="745"/>
      <c r="R8" s="745"/>
      <c r="S8" s="745"/>
      <c r="T8" s="745"/>
      <c r="U8" s="745"/>
      <c r="V8" s="745"/>
      <c r="W8" s="745"/>
      <c r="X8" s="745"/>
    </row>
    <row r="9" spans="2:24" ht="24.75" customHeight="1" x14ac:dyDescent="0.3">
      <c r="B9" s="6">
        <v>9</v>
      </c>
      <c r="C9" s="678" t="s">
        <v>409</v>
      </c>
      <c r="D9" s="248">
        <f t="shared" si="0"/>
        <v>0</v>
      </c>
      <c r="E9" s="272">
        <f t="shared" si="8"/>
        <v>0</v>
      </c>
      <c r="F9" s="360">
        <f t="shared" si="1"/>
        <v>0</v>
      </c>
      <c r="G9" s="325">
        <f t="shared" si="2"/>
        <v>0</v>
      </c>
      <c r="H9" s="472"/>
      <c r="I9" s="473"/>
      <c r="J9" s="325">
        <f t="shared" si="3"/>
        <v>0</v>
      </c>
      <c r="K9" s="472"/>
      <c r="L9" s="473"/>
      <c r="M9" s="325">
        <f t="shared" si="4"/>
        <v>0</v>
      </c>
      <c r="N9" s="472"/>
      <c r="O9" s="473"/>
      <c r="P9" s="325">
        <f t="shared" si="5"/>
        <v>0</v>
      </c>
      <c r="Q9" s="472"/>
      <c r="R9" s="473"/>
      <c r="S9" s="325">
        <f t="shared" si="6"/>
        <v>0</v>
      </c>
      <c r="T9" s="472"/>
      <c r="U9" s="473"/>
      <c r="V9" s="325">
        <f t="shared" si="7"/>
        <v>0</v>
      </c>
      <c r="W9" s="472"/>
      <c r="X9" s="474"/>
    </row>
    <row r="10" spans="2:24" ht="24.75" customHeight="1" x14ac:dyDescent="0.3">
      <c r="B10" s="6">
        <v>10</v>
      </c>
      <c r="C10" s="678" t="s">
        <v>410</v>
      </c>
      <c r="D10" s="248">
        <f t="shared" si="0"/>
        <v>0</v>
      </c>
      <c r="E10" s="272">
        <f t="shared" si="8"/>
        <v>0</v>
      </c>
      <c r="F10" s="360">
        <f t="shared" si="1"/>
        <v>0</v>
      </c>
      <c r="G10" s="325">
        <f t="shared" si="2"/>
        <v>0</v>
      </c>
      <c r="H10" s="472"/>
      <c r="I10" s="473"/>
      <c r="J10" s="325">
        <f t="shared" si="3"/>
        <v>0</v>
      </c>
      <c r="K10" s="472"/>
      <c r="L10" s="473"/>
      <c r="M10" s="325">
        <f t="shared" si="4"/>
        <v>0</v>
      </c>
      <c r="N10" s="472"/>
      <c r="O10" s="473"/>
      <c r="P10" s="325">
        <f t="shared" si="5"/>
        <v>0</v>
      </c>
      <c r="Q10" s="472"/>
      <c r="R10" s="473"/>
      <c r="S10" s="325">
        <f t="shared" si="6"/>
        <v>0</v>
      </c>
      <c r="T10" s="472"/>
      <c r="U10" s="473"/>
      <c r="V10" s="325">
        <f t="shared" si="7"/>
        <v>0</v>
      </c>
      <c r="W10" s="472"/>
      <c r="X10" s="474"/>
    </row>
    <row r="11" spans="2:24" ht="24.75" customHeight="1" x14ac:dyDescent="0.3">
      <c r="B11" s="6">
        <v>11</v>
      </c>
      <c r="C11" s="678" t="s">
        <v>411</v>
      </c>
      <c r="D11" s="248">
        <f t="shared" si="0"/>
        <v>0</v>
      </c>
      <c r="E11" s="272">
        <f t="shared" si="8"/>
        <v>0</v>
      </c>
      <c r="F11" s="360">
        <f t="shared" si="1"/>
        <v>0</v>
      </c>
      <c r="G11" s="325">
        <f t="shared" si="2"/>
        <v>0</v>
      </c>
      <c r="H11" s="472"/>
      <c r="I11" s="473"/>
      <c r="J11" s="325">
        <f t="shared" si="3"/>
        <v>0</v>
      </c>
      <c r="K11" s="472"/>
      <c r="L11" s="473"/>
      <c r="M11" s="325">
        <f t="shared" si="4"/>
        <v>0</v>
      </c>
      <c r="N11" s="472"/>
      <c r="O11" s="473"/>
      <c r="P11" s="325">
        <f t="shared" si="5"/>
        <v>0</v>
      </c>
      <c r="Q11" s="472"/>
      <c r="R11" s="473"/>
      <c r="S11" s="325">
        <f t="shared" si="6"/>
        <v>0</v>
      </c>
      <c r="T11" s="472"/>
      <c r="U11" s="473"/>
      <c r="V11" s="325">
        <f t="shared" si="7"/>
        <v>0</v>
      </c>
      <c r="W11" s="472"/>
      <c r="X11" s="474"/>
    </row>
    <row r="12" spans="2:24" ht="24.75" customHeight="1" x14ac:dyDescent="0.3">
      <c r="B12" s="6">
        <v>12</v>
      </c>
      <c r="C12" s="678" t="s">
        <v>179</v>
      </c>
      <c r="D12" s="248">
        <f t="shared" si="0"/>
        <v>0</v>
      </c>
      <c r="E12" s="272">
        <f t="shared" si="8"/>
        <v>0</v>
      </c>
      <c r="F12" s="360">
        <f t="shared" si="1"/>
        <v>0</v>
      </c>
      <c r="G12" s="325">
        <f t="shared" si="2"/>
        <v>0</v>
      </c>
      <c r="H12" s="472"/>
      <c r="I12" s="473"/>
      <c r="J12" s="325">
        <f t="shared" si="3"/>
        <v>0</v>
      </c>
      <c r="K12" s="472"/>
      <c r="L12" s="473"/>
      <c r="M12" s="325">
        <f t="shared" si="4"/>
        <v>0</v>
      </c>
      <c r="N12" s="472"/>
      <c r="O12" s="473"/>
      <c r="P12" s="325">
        <f t="shared" si="5"/>
        <v>0</v>
      </c>
      <c r="Q12" s="472"/>
      <c r="R12" s="473"/>
      <c r="S12" s="325">
        <f t="shared" si="6"/>
        <v>0</v>
      </c>
      <c r="T12" s="472"/>
      <c r="U12" s="473"/>
      <c r="V12" s="325">
        <f t="shared" si="7"/>
        <v>0</v>
      </c>
      <c r="W12" s="472"/>
      <c r="X12" s="474"/>
    </row>
    <row r="13" spans="2:24" ht="24.75" customHeight="1" x14ac:dyDescent="0.3">
      <c r="B13" s="6">
        <v>13</v>
      </c>
      <c r="C13" s="678" t="s">
        <v>16</v>
      </c>
      <c r="D13" s="248">
        <f t="shared" ref="D13:D17" si="9">+E13+F13</f>
        <v>0</v>
      </c>
      <c r="E13" s="272">
        <f t="shared" ref="E13:E17" si="10">+H13+K13+N13+Q13+T13+W13</f>
        <v>0</v>
      </c>
      <c r="F13" s="360">
        <f t="shared" ref="F13:F17" si="11">+I13+L13+O13+R13+U13+X13</f>
        <v>0</v>
      </c>
      <c r="G13" s="325">
        <f t="shared" ref="G13:G17" si="12">+H13+I13</f>
        <v>0</v>
      </c>
      <c r="H13" s="472"/>
      <c r="I13" s="473"/>
      <c r="J13" s="325">
        <f t="shared" ref="J13:J17" si="13">+K13+L13</f>
        <v>0</v>
      </c>
      <c r="K13" s="472"/>
      <c r="L13" s="473"/>
      <c r="M13" s="325">
        <f t="shared" ref="M13:M17" si="14">+N13+O13</f>
        <v>0</v>
      </c>
      <c r="N13" s="472"/>
      <c r="O13" s="473"/>
      <c r="P13" s="325">
        <f t="shared" ref="P13:P17" si="15">+Q13+R13</f>
        <v>0</v>
      </c>
      <c r="Q13" s="472"/>
      <c r="R13" s="473"/>
      <c r="S13" s="325">
        <f t="shared" ref="S13:S17" si="16">+T13+U13</f>
        <v>0</v>
      </c>
      <c r="T13" s="472"/>
      <c r="U13" s="473"/>
      <c r="V13" s="325">
        <f t="shared" ref="V13:V17" si="17">+W13+X13</f>
        <v>0</v>
      </c>
      <c r="W13" s="472"/>
      <c r="X13" s="474"/>
    </row>
    <row r="14" spans="2:24" ht="24.75" customHeight="1" x14ac:dyDescent="0.3">
      <c r="B14" s="6">
        <v>14</v>
      </c>
      <c r="C14" s="678" t="s">
        <v>1346</v>
      </c>
      <c r="D14" s="248">
        <f t="shared" si="9"/>
        <v>0</v>
      </c>
      <c r="E14" s="272">
        <f t="shared" si="10"/>
        <v>0</v>
      </c>
      <c r="F14" s="360">
        <f t="shared" si="11"/>
        <v>0</v>
      </c>
      <c r="G14" s="325">
        <f t="shared" si="12"/>
        <v>0</v>
      </c>
      <c r="H14" s="472"/>
      <c r="I14" s="473"/>
      <c r="J14" s="325">
        <f t="shared" si="13"/>
        <v>0</v>
      </c>
      <c r="K14" s="472"/>
      <c r="L14" s="473"/>
      <c r="M14" s="325">
        <f t="shared" si="14"/>
        <v>0</v>
      </c>
      <c r="N14" s="472"/>
      <c r="O14" s="473"/>
      <c r="P14" s="325">
        <f t="shared" si="15"/>
        <v>0</v>
      </c>
      <c r="Q14" s="472"/>
      <c r="R14" s="473"/>
      <c r="S14" s="325">
        <f t="shared" si="16"/>
        <v>0</v>
      </c>
      <c r="T14" s="472"/>
      <c r="U14" s="473"/>
      <c r="V14" s="325">
        <f t="shared" si="17"/>
        <v>0</v>
      </c>
      <c r="W14" s="472"/>
      <c r="X14" s="474"/>
    </row>
    <row r="15" spans="2:24" ht="24.75" customHeight="1" x14ac:dyDescent="0.3">
      <c r="B15" s="6">
        <v>15</v>
      </c>
      <c r="C15" s="678" t="s">
        <v>1347</v>
      </c>
      <c r="D15" s="248">
        <f t="shared" si="9"/>
        <v>0</v>
      </c>
      <c r="E15" s="272">
        <f t="shared" si="10"/>
        <v>0</v>
      </c>
      <c r="F15" s="360">
        <f t="shared" si="11"/>
        <v>0</v>
      </c>
      <c r="G15" s="325">
        <f t="shared" si="12"/>
        <v>0</v>
      </c>
      <c r="H15" s="472"/>
      <c r="I15" s="473"/>
      <c r="J15" s="325">
        <f t="shared" si="13"/>
        <v>0</v>
      </c>
      <c r="K15" s="472"/>
      <c r="L15" s="473"/>
      <c r="M15" s="325">
        <f t="shared" si="14"/>
        <v>0</v>
      </c>
      <c r="N15" s="472"/>
      <c r="O15" s="473"/>
      <c r="P15" s="325">
        <f t="shared" si="15"/>
        <v>0</v>
      </c>
      <c r="Q15" s="472"/>
      <c r="R15" s="473"/>
      <c r="S15" s="325">
        <f t="shared" si="16"/>
        <v>0</v>
      </c>
      <c r="T15" s="472"/>
      <c r="U15" s="473"/>
      <c r="V15" s="325">
        <f t="shared" si="17"/>
        <v>0</v>
      </c>
      <c r="W15" s="472"/>
      <c r="X15" s="474"/>
    </row>
    <row r="16" spans="2:24" ht="24.75" customHeight="1" x14ac:dyDescent="0.3">
      <c r="B16" s="6">
        <v>16</v>
      </c>
      <c r="C16" s="678" t="s">
        <v>1348</v>
      </c>
      <c r="D16" s="248">
        <f t="shared" si="9"/>
        <v>0</v>
      </c>
      <c r="E16" s="272">
        <f t="shared" si="10"/>
        <v>0</v>
      </c>
      <c r="F16" s="360">
        <f t="shared" si="11"/>
        <v>0</v>
      </c>
      <c r="G16" s="325">
        <f t="shared" si="12"/>
        <v>0</v>
      </c>
      <c r="H16" s="472"/>
      <c r="I16" s="473"/>
      <c r="J16" s="325">
        <f t="shared" si="13"/>
        <v>0</v>
      </c>
      <c r="K16" s="472"/>
      <c r="L16" s="473"/>
      <c r="M16" s="325">
        <f t="shared" si="14"/>
        <v>0</v>
      </c>
      <c r="N16" s="472"/>
      <c r="O16" s="473"/>
      <c r="P16" s="325">
        <f t="shared" si="15"/>
        <v>0</v>
      </c>
      <c r="Q16" s="472"/>
      <c r="R16" s="473"/>
      <c r="S16" s="325">
        <f t="shared" si="16"/>
        <v>0</v>
      </c>
      <c r="T16" s="472"/>
      <c r="U16" s="473"/>
      <c r="V16" s="325">
        <f t="shared" si="17"/>
        <v>0</v>
      </c>
      <c r="W16" s="472"/>
      <c r="X16" s="474"/>
    </row>
    <row r="17" spans="1:27" ht="24.75" customHeight="1" x14ac:dyDescent="0.3">
      <c r="B17" s="6">
        <v>17</v>
      </c>
      <c r="C17" s="678" t="s">
        <v>1349</v>
      </c>
      <c r="D17" s="248">
        <f t="shared" si="9"/>
        <v>0</v>
      </c>
      <c r="E17" s="272">
        <f t="shared" si="10"/>
        <v>0</v>
      </c>
      <c r="F17" s="360">
        <f t="shared" si="11"/>
        <v>0</v>
      </c>
      <c r="G17" s="325">
        <f t="shared" si="12"/>
        <v>0</v>
      </c>
      <c r="H17" s="472"/>
      <c r="I17" s="473"/>
      <c r="J17" s="325">
        <f t="shared" si="13"/>
        <v>0</v>
      </c>
      <c r="K17" s="472"/>
      <c r="L17" s="473"/>
      <c r="M17" s="325">
        <f t="shared" si="14"/>
        <v>0</v>
      </c>
      <c r="N17" s="472"/>
      <c r="O17" s="473"/>
      <c r="P17" s="325">
        <f t="shared" si="15"/>
        <v>0</v>
      </c>
      <c r="Q17" s="472"/>
      <c r="R17" s="473"/>
      <c r="S17" s="325">
        <f t="shared" si="16"/>
        <v>0</v>
      </c>
      <c r="T17" s="472"/>
      <c r="U17" s="473"/>
      <c r="V17" s="325">
        <f t="shared" si="17"/>
        <v>0</v>
      </c>
      <c r="W17" s="472"/>
      <c r="X17" s="474"/>
    </row>
    <row r="18" spans="1:27" ht="24.75" customHeight="1" x14ac:dyDescent="0.3">
      <c r="B18" s="6">
        <v>18</v>
      </c>
      <c r="C18" s="678" t="s">
        <v>412</v>
      </c>
      <c r="D18" s="248">
        <f t="shared" si="0"/>
        <v>0</v>
      </c>
      <c r="E18" s="272">
        <f t="shared" ref="E18:F23" si="18">+H18+K18+N18+Q18+T18+W18</f>
        <v>0</v>
      </c>
      <c r="F18" s="360">
        <f t="shared" si="1"/>
        <v>0</v>
      </c>
      <c r="G18" s="325">
        <f t="shared" si="2"/>
        <v>0</v>
      </c>
      <c r="H18" s="472"/>
      <c r="I18" s="473"/>
      <c r="J18" s="325">
        <f t="shared" si="3"/>
        <v>0</v>
      </c>
      <c r="K18" s="472"/>
      <c r="L18" s="473"/>
      <c r="M18" s="325">
        <f t="shared" si="4"/>
        <v>0</v>
      </c>
      <c r="N18" s="472"/>
      <c r="O18" s="473"/>
      <c r="P18" s="325">
        <f t="shared" si="5"/>
        <v>0</v>
      </c>
      <c r="Q18" s="472"/>
      <c r="R18" s="473"/>
      <c r="S18" s="325">
        <f t="shared" si="6"/>
        <v>0</v>
      </c>
      <c r="T18" s="472"/>
      <c r="U18" s="473"/>
      <c r="V18" s="325">
        <f t="shared" si="7"/>
        <v>0</v>
      </c>
      <c r="W18" s="472"/>
      <c r="X18" s="474"/>
    </row>
    <row r="19" spans="1:27" ht="24.75" customHeight="1" x14ac:dyDescent="0.3">
      <c r="B19" s="6">
        <v>19</v>
      </c>
      <c r="C19" s="678" t="s">
        <v>170</v>
      </c>
      <c r="D19" s="248">
        <f t="shared" si="0"/>
        <v>0</v>
      </c>
      <c r="E19" s="272">
        <f t="shared" si="18"/>
        <v>0</v>
      </c>
      <c r="F19" s="360">
        <f t="shared" si="1"/>
        <v>0</v>
      </c>
      <c r="G19" s="325">
        <f t="shared" si="2"/>
        <v>0</v>
      </c>
      <c r="H19" s="472"/>
      <c r="I19" s="473"/>
      <c r="J19" s="325">
        <f t="shared" si="3"/>
        <v>0</v>
      </c>
      <c r="K19" s="472"/>
      <c r="L19" s="473"/>
      <c r="M19" s="325">
        <f t="shared" si="4"/>
        <v>0</v>
      </c>
      <c r="N19" s="472"/>
      <c r="O19" s="473"/>
      <c r="P19" s="325">
        <f t="shared" si="5"/>
        <v>0</v>
      </c>
      <c r="Q19" s="472"/>
      <c r="R19" s="473"/>
      <c r="S19" s="325">
        <f t="shared" si="6"/>
        <v>0</v>
      </c>
      <c r="T19" s="472"/>
      <c r="U19" s="473"/>
      <c r="V19" s="325">
        <f t="shared" si="7"/>
        <v>0</v>
      </c>
      <c r="W19" s="472"/>
      <c r="X19" s="474"/>
    </row>
    <row r="20" spans="1:27" ht="24.75" customHeight="1" x14ac:dyDescent="0.3">
      <c r="B20" s="6">
        <v>20</v>
      </c>
      <c r="C20" s="678" t="s">
        <v>171</v>
      </c>
      <c r="D20" s="248">
        <f t="shared" si="0"/>
        <v>0</v>
      </c>
      <c r="E20" s="272">
        <f t="shared" si="18"/>
        <v>0</v>
      </c>
      <c r="F20" s="360">
        <f t="shared" si="1"/>
        <v>0</v>
      </c>
      <c r="G20" s="325">
        <f t="shared" si="2"/>
        <v>0</v>
      </c>
      <c r="H20" s="472"/>
      <c r="I20" s="473"/>
      <c r="J20" s="325">
        <f t="shared" si="3"/>
        <v>0</v>
      </c>
      <c r="K20" s="472"/>
      <c r="L20" s="473"/>
      <c r="M20" s="325">
        <f t="shared" si="4"/>
        <v>0</v>
      </c>
      <c r="N20" s="472"/>
      <c r="O20" s="473"/>
      <c r="P20" s="325">
        <f t="shared" si="5"/>
        <v>0</v>
      </c>
      <c r="Q20" s="472"/>
      <c r="R20" s="473"/>
      <c r="S20" s="325">
        <f t="shared" si="6"/>
        <v>0</v>
      </c>
      <c r="T20" s="472"/>
      <c r="U20" s="473"/>
      <c r="V20" s="325">
        <f t="shared" si="7"/>
        <v>0</v>
      </c>
      <c r="W20" s="472"/>
      <c r="X20" s="474"/>
    </row>
    <row r="21" spans="1:27" ht="24.75" customHeight="1" x14ac:dyDescent="0.3">
      <c r="B21" s="6">
        <v>21</v>
      </c>
      <c r="C21" s="678" t="s">
        <v>169</v>
      </c>
      <c r="D21" s="248">
        <f t="shared" si="0"/>
        <v>0</v>
      </c>
      <c r="E21" s="272">
        <f t="shared" si="18"/>
        <v>0</v>
      </c>
      <c r="F21" s="360">
        <f t="shared" si="1"/>
        <v>0</v>
      </c>
      <c r="G21" s="325">
        <f t="shared" si="2"/>
        <v>0</v>
      </c>
      <c r="H21" s="472"/>
      <c r="I21" s="473"/>
      <c r="J21" s="325">
        <f t="shared" si="3"/>
        <v>0</v>
      </c>
      <c r="K21" s="472"/>
      <c r="L21" s="473"/>
      <c r="M21" s="325">
        <f t="shared" si="4"/>
        <v>0</v>
      </c>
      <c r="N21" s="472"/>
      <c r="O21" s="473"/>
      <c r="P21" s="325">
        <f t="shared" si="5"/>
        <v>0</v>
      </c>
      <c r="Q21" s="472"/>
      <c r="R21" s="473"/>
      <c r="S21" s="325">
        <f t="shared" si="6"/>
        <v>0</v>
      </c>
      <c r="T21" s="472"/>
      <c r="U21" s="473"/>
      <c r="V21" s="325">
        <f t="shared" si="7"/>
        <v>0</v>
      </c>
      <c r="W21" s="472"/>
      <c r="X21" s="474"/>
    </row>
    <row r="22" spans="1:27" ht="24.75" customHeight="1" x14ac:dyDescent="0.3">
      <c r="B22" s="6">
        <v>22</v>
      </c>
      <c r="C22" s="678" t="s">
        <v>3261</v>
      </c>
      <c r="D22" s="248">
        <f t="shared" si="0"/>
        <v>0</v>
      </c>
      <c r="E22" s="272">
        <f t="shared" si="18"/>
        <v>0</v>
      </c>
      <c r="F22" s="360">
        <f t="shared" si="18"/>
        <v>0</v>
      </c>
      <c r="G22" s="746"/>
      <c r="H22" s="747"/>
      <c r="I22" s="747"/>
      <c r="J22" s="747"/>
      <c r="K22" s="747"/>
      <c r="L22" s="747"/>
      <c r="M22" s="747"/>
      <c r="N22" s="747"/>
      <c r="O22" s="748"/>
      <c r="P22" s="325">
        <f t="shared" si="5"/>
        <v>0</v>
      </c>
      <c r="Q22" s="472"/>
      <c r="R22" s="473"/>
      <c r="S22" s="325">
        <f t="shared" si="6"/>
        <v>0</v>
      </c>
      <c r="T22" s="472"/>
      <c r="U22" s="473"/>
      <c r="V22" s="325">
        <f t="shared" si="7"/>
        <v>0</v>
      </c>
      <c r="W22" s="472"/>
      <c r="X22" s="474"/>
    </row>
    <row r="23" spans="1:27" ht="24.75" customHeight="1" thickBot="1" x14ac:dyDescent="0.35">
      <c r="B23" s="6">
        <v>23</v>
      </c>
      <c r="C23" s="678" t="s">
        <v>476</v>
      </c>
      <c r="D23" s="248">
        <f>+E23+F23</f>
        <v>0</v>
      </c>
      <c r="E23" s="272">
        <f>+H23+K23+N23+Q23+T23+W23</f>
        <v>0</v>
      </c>
      <c r="F23" s="360">
        <f t="shared" si="18"/>
        <v>0</v>
      </c>
      <c r="G23" s="325">
        <f>+H23+I23</f>
        <v>0</v>
      </c>
      <c r="H23" s="472"/>
      <c r="I23" s="473"/>
      <c r="J23" s="325">
        <f>+K23+L23</f>
        <v>0</v>
      </c>
      <c r="K23" s="472"/>
      <c r="L23" s="473"/>
      <c r="M23" s="325">
        <f>+N23+O23</f>
        <v>0</v>
      </c>
      <c r="N23" s="472"/>
      <c r="O23" s="473"/>
      <c r="P23" s="325">
        <f>+Q23+R23</f>
        <v>0</v>
      </c>
      <c r="Q23" s="472"/>
      <c r="R23" s="473"/>
      <c r="S23" s="325">
        <f>+T23+U23</f>
        <v>0</v>
      </c>
      <c r="T23" s="472"/>
      <c r="U23" s="473"/>
      <c r="V23" s="325">
        <f>+W23+X23</f>
        <v>0</v>
      </c>
      <c r="W23" s="472"/>
      <c r="X23" s="474"/>
    </row>
    <row r="24" spans="1:27" s="410" customFormat="1" ht="18" customHeight="1" thickTop="1" x14ac:dyDescent="0.3">
      <c r="A24" s="408"/>
      <c r="B24" s="6">
        <v>24</v>
      </c>
      <c r="C24" s="417"/>
      <c r="D24" s="418">
        <f>SUM(D5:D23)</f>
        <v>0</v>
      </c>
      <c r="E24" s="419"/>
      <c r="F24" s="419"/>
      <c r="G24" s="419"/>
      <c r="H24" s="566" t="str">
        <f>IF(OR(H5&gt;'CUADRO 2'!H5,H6&gt;'CUADRO 2'!H6,H7&gt;'CUADRO 2'!H7,H8&gt;'CUADRO 2'!H8,H9&gt;'CUADRO 2'!H9,H10&gt;'CUADRO 2'!H10,H11&gt;'CUADRO 2'!H11,H12&gt;'CUADRO 2'!H12,H13&gt;'CUADRO 2'!H14,H14&gt;'CUADRO 2'!H15,H15&gt;'CUADRO 2'!H16,H16&gt;'CUADRO 2'!H17,H17&gt;'CUADRO 2'!H18,H18&gt;'CUADRO 2'!H19,H19&gt;'CUADRO 2'!H20,H20&gt;'CUADRO 2'!H21,H21&gt;'CUADRO 2'!H22,H22&gt;'CUADRO 2'!H23,H23&gt;'CUADRO 2'!H24,),"XX","")</f>
        <v/>
      </c>
      <c r="I24" s="566" t="str">
        <f>IF(OR(I5&gt;'CUADRO 2'!I5,I6&gt;'CUADRO 2'!I6,I7&gt;'CUADRO 2'!I7,I8&gt;'CUADRO 2'!I8,I9&gt;'CUADRO 2'!I9,I10&gt;'CUADRO 2'!I10,I11&gt;'CUADRO 2'!I11,I12&gt;'CUADRO 2'!I12,I13&gt;'CUADRO 2'!I14,I14&gt;'CUADRO 2'!I15,I15&gt;'CUADRO 2'!I16,I16&gt;'CUADRO 2'!I17,I17&gt;'CUADRO 2'!I18,I18&gt;'CUADRO 2'!I19,I19&gt;'CUADRO 2'!I20,I20&gt;'CUADRO 2'!I21,I21&gt;'CUADRO 2'!I22,I22&gt;'CUADRO 2'!I23,I23&gt;'CUADRO 2'!I24,),"XX","")</f>
        <v/>
      </c>
      <c r="J24" s="566"/>
      <c r="K24" s="566" t="str">
        <f>IF(OR(K5&gt;'CUADRO 2'!K5,K6&gt;'CUADRO 2'!K6,K7&gt;'CUADRO 2'!K7,K8&gt;'CUADRO 2'!K8,K9&gt;'CUADRO 2'!K9,K10&gt;'CUADRO 2'!K10,K11&gt;'CUADRO 2'!K11,K12&gt;'CUADRO 2'!K12,K13&gt;'CUADRO 2'!K14,K14&gt;'CUADRO 2'!K15,K15&gt;'CUADRO 2'!K16,K16&gt;'CUADRO 2'!K17,K17&gt;'CUADRO 2'!K18,K18&gt;'CUADRO 2'!K19,K19&gt;'CUADRO 2'!K20,K20&gt;'CUADRO 2'!K21,K21&gt;'CUADRO 2'!K22,K22&gt;'CUADRO 2'!K23,K23&gt;'CUADRO 2'!K24,),"XX","")</f>
        <v/>
      </c>
      <c r="L24" s="566" t="str">
        <f>IF(OR(L5&gt;'CUADRO 2'!L5,L6&gt;'CUADRO 2'!L6,L7&gt;'CUADRO 2'!L7,L8&gt;'CUADRO 2'!L8,L9&gt;'CUADRO 2'!L9,L10&gt;'CUADRO 2'!L10,L11&gt;'CUADRO 2'!L11,L12&gt;'CUADRO 2'!L12,L13&gt;'CUADRO 2'!L14,L14&gt;'CUADRO 2'!L15,L15&gt;'CUADRO 2'!L16,L16&gt;'CUADRO 2'!L17,L17&gt;'CUADRO 2'!L18,L18&gt;'CUADRO 2'!L19,L19&gt;'CUADRO 2'!L20,L20&gt;'CUADRO 2'!L21,L21&gt;'CUADRO 2'!L22,L22&gt;'CUADRO 2'!L23,L23&gt;'CUADRO 2'!L24,),"XX","")</f>
        <v/>
      </c>
      <c r="M24" s="566"/>
      <c r="N24" s="566" t="str">
        <f>IF(OR(N5&gt;'CUADRO 2'!N5,N6&gt;'CUADRO 2'!N6,N7&gt;'CUADRO 2'!N7,N8&gt;'CUADRO 2'!N8,N9&gt;'CUADRO 2'!N9,N10&gt;'CUADRO 2'!N10,N11&gt;'CUADRO 2'!N11,N12&gt;'CUADRO 2'!N12,N13&gt;'CUADRO 2'!N14,N14&gt;'CUADRO 2'!N15,N15&gt;'CUADRO 2'!N16,N16&gt;'CUADRO 2'!N17,N17&gt;'CUADRO 2'!N18,N18&gt;'CUADRO 2'!N19,N19&gt;'CUADRO 2'!N20,N20&gt;'CUADRO 2'!N21,N21&gt;'CUADRO 2'!N22,N22&gt;'CUADRO 2'!N23,N23&gt;'CUADRO 2'!N24,),"XX","")</f>
        <v/>
      </c>
      <c r="O24" s="566" t="str">
        <f>IF(OR(O5&gt;'CUADRO 2'!O5,O6&gt;'CUADRO 2'!O6,O7&gt;'CUADRO 2'!O7,O8&gt;'CUADRO 2'!O8,O9&gt;'CUADRO 2'!O9,O10&gt;'CUADRO 2'!O10,O11&gt;'CUADRO 2'!O11,O12&gt;'CUADRO 2'!O12,O13&gt;'CUADRO 2'!O14,O14&gt;'CUADRO 2'!O15,O15&gt;'CUADRO 2'!O16,O16&gt;'CUADRO 2'!O17,O17&gt;'CUADRO 2'!O18,O18&gt;'CUADRO 2'!O19,O19&gt;'CUADRO 2'!O20,O20&gt;'CUADRO 2'!O21,O21&gt;'CUADRO 2'!O22,O22&gt;'CUADRO 2'!O23,O23&gt;'CUADRO 2'!O24,),"XX","")</f>
        <v/>
      </c>
      <c r="P24" s="566"/>
      <c r="Q24" s="566" t="str">
        <f>IF(OR(Q5&gt;'CUADRO 2'!Q5,Q6&gt;'CUADRO 2'!Q6,Q7&gt;'CUADRO 2'!Q7,Q8&gt;'CUADRO 2'!Q8,Q9&gt;'CUADRO 2'!Q9,Q10&gt;'CUADRO 2'!Q10,Q11&gt;'CUADRO 2'!Q11,Q12&gt;'CUADRO 2'!Q12,Q13&gt;'CUADRO 2'!Q14,Q14&gt;'CUADRO 2'!Q15,Q15&gt;'CUADRO 2'!Q16,Q16&gt;'CUADRO 2'!Q17,Q17&gt;'CUADRO 2'!Q18,Q18&gt;'CUADRO 2'!Q19,Q19&gt;'CUADRO 2'!Q20,Q20&gt;'CUADRO 2'!Q21,Q21&gt;'CUADRO 2'!Q22,Q22&gt;'CUADRO 2'!Q23,Q23&gt;'CUADRO 2'!Q24,),"XX","")</f>
        <v/>
      </c>
      <c r="R24" s="566" t="str">
        <f>IF(OR(R5&gt;'CUADRO 2'!R5,R6&gt;'CUADRO 2'!R6,R7&gt;'CUADRO 2'!R7,R8&gt;'CUADRO 2'!R8,R9&gt;'CUADRO 2'!R9,R10&gt;'CUADRO 2'!R10,R11&gt;'CUADRO 2'!R11,R12&gt;'CUADRO 2'!R12,R13&gt;'CUADRO 2'!R14,R14&gt;'CUADRO 2'!R15,R15&gt;'CUADRO 2'!R16,R16&gt;'CUADRO 2'!R17,R17&gt;'CUADRO 2'!R18,R18&gt;'CUADRO 2'!R19,R19&gt;'CUADRO 2'!R20,R20&gt;'CUADRO 2'!R21,R21&gt;'CUADRO 2'!R22,R22&gt;'CUADRO 2'!R23,R23&gt;'CUADRO 2'!R24,),"XX","")</f>
        <v/>
      </c>
      <c r="S24" s="566"/>
      <c r="T24" s="566" t="str">
        <f>IF(OR(T5&gt;'CUADRO 2'!T5,T6&gt;'CUADRO 2'!T6,T7&gt;'CUADRO 2'!T7,T8&gt;'CUADRO 2'!T8,T9&gt;'CUADRO 2'!T9,T10&gt;'CUADRO 2'!T10,T11&gt;'CUADRO 2'!T11,T12&gt;'CUADRO 2'!T12,T13&gt;'CUADRO 2'!T14,T14&gt;'CUADRO 2'!T15,T15&gt;'CUADRO 2'!T16,T16&gt;'CUADRO 2'!T17,T17&gt;'CUADRO 2'!T18,T18&gt;'CUADRO 2'!T19,T19&gt;'CUADRO 2'!T20,T20&gt;'CUADRO 2'!T21,T21&gt;'CUADRO 2'!T22,T22&gt;'CUADRO 2'!T23,T23&gt;'CUADRO 2'!T24,),"XX","")</f>
        <v/>
      </c>
      <c r="U24" s="566" t="str">
        <f>IF(OR(U5&gt;'CUADRO 2'!U5,U6&gt;'CUADRO 2'!U6,U7&gt;'CUADRO 2'!U7,U8&gt;'CUADRO 2'!U8,U9&gt;'CUADRO 2'!U9,U10&gt;'CUADRO 2'!U10,U11&gt;'CUADRO 2'!U11,U12&gt;'CUADRO 2'!U12,U13&gt;'CUADRO 2'!U14,U14&gt;'CUADRO 2'!U15,U15&gt;'CUADRO 2'!U16,U16&gt;'CUADRO 2'!U17,U17&gt;'CUADRO 2'!U18,U18&gt;'CUADRO 2'!U19,U19&gt;'CUADRO 2'!U20,U20&gt;'CUADRO 2'!U21,U21&gt;'CUADRO 2'!U22,U22&gt;'CUADRO 2'!U23,U23&gt;'CUADRO 2'!U24,),"XX","")</f>
        <v/>
      </c>
      <c r="V24" s="566"/>
      <c r="W24" s="566" t="str">
        <f>IF(OR(W5&gt;'CUADRO 2'!W5,W6&gt;'CUADRO 2'!W6,W7&gt;'CUADRO 2'!W7,W8&gt;'CUADRO 2'!W8,W9&gt;'CUADRO 2'!W9,W10&gt;'CUADRO 2'!W10,W11&gt;'CUADRO 2'!W11,W12&gt;'CUADRO 2'!W12,W13&gt;'CUADRO 2'!W14,W14&gt;'CUADRO 2'!W15,W15&gt;'CUADRO 2'!W16,W16&gt;'CUADRO 2'!W17,W17&gt;'CUADRO 2'!W18,W18&gt;'CUADRO 2'!W19,W19&gt;'CUADRO 2'!W20,W20&gt;'CUADRO 2'!W21,W21&gt;'CUADRO 2'!W22,W22&gt;'CUADRO 2'!W23,W23&gt;'CUADRO 2'!W24,),"XX","")</f>
        <v/>
      </c>
      <c r="X24" s="566" t="str">
        <f>IF(OR(X5&gt;'CUADRO 2'!X5,X6&gt;'CUADRO 2'!X6,X7&gt;'CUADRO 2'!X7,X8&gt;'CUADRO 2'!X8,X9&gt;'CUADRO 2'!X9,X10&gt;'CUADRO 2'!X10,X11&gt;'CUADRO 2'!X11,X12&gt;'CUADRO 2'!X12,X13&gt;'CUADRO 2'!X14,X14&gt;'CUADRO 2'!X15,X15&gt;'CUADRO 2'!X16,X16&gt;'CUADRO 2'!X17,X17&gt;'CUADRO 2'!X18,X18&gt;'CUADRO 2'!X19,X19&gt;'CUADRO 2'!X20,X20&gt;'CUADRO 2'!X21,X21&gt;'CUADRO 2'!X22,X22&gt;'CUADRO 2'!X23,X23&gt;'CUADRO 2'!X24,),"XX","")</f>
        <v/>
      </c>
    </row>
    <row r="25" spans="1:27" ht="22.8" customHeight="1" x14ac:dyDescent="0.3">
      <c r="A25" s="255"/>
      <c r="B25" s="6">
        <v>25</v>
      </c>
      <c r="C25" s="751" t="str">
        <f>IF(AND('CUADRO 1'!H6=0,'CUADRO 3'!D24&gt;0),"Debe indicar datos en el Cuadro 1",IF(AND('CUADRO 1'!H6&gt;0,'CUADRO 3'!D24=0),"Indicó datos en el Cuadro 1, debe indicar datos en este Cuadro",""))</f>
        <v/>
      </c>
      <c r="D25" s="751"/>
      <c r="E25" s="751"/>
      <c r="F25" s="751"/>
      <c r="H25" s="754" t="str">
        <f>IF(OR(H24="XX",I24="XX",K24="XX",L24="XX",N24="XX",O24="XX",Q24="XX",R24="XX",T24="XX",U24="XX",W24="XX",X24="XX"),"XX = El dato de repitentes es mayor a la cifra de matrícula reportada en el Cuadro 2.","")</f>
        <v/>
      </c>
      <c r="I25" s="754"/>
      <c r="J25" s="754"/>
      <c r="K25" s="754"/>
      <c r="L25" s="754"/>
      <c r="M25" s="754"/>
      <c r="N25" s="754"/>
      <c r="O25" s="754"/>
      <c r="P25" s="754"/>
      <c r="Q25" s="754"/>
      <c r="R25" s="754"/>
      <c r="S25" s="754"/>
      <c r="T25" s="754"/>
      <c r="U25" s="754"/>
      <c r="V25" s="754"/>
      <c r="W25" s="279"/>
      <c r="X25" s="279"/>
      <c r="Z25" s="199"/>
      <c r="AA25" s="199"/>
    </row>
    <row r="26" spans="1:27" ht="18.600000000000001" x14ac:dyDescent="0.3">
      <c r="A26" s="255"/>
      <c r="B26" s="6">
        <v>26</v>
      </c>
      <c r="C26" s="200"/>
      <c r="D26" s="200"/>
      <c r="E26" s="200"/>
      <c r="F26" s="200"/>
      <c r="V26" s="279"/>
      <c r="W26" s="279"/>
      <c r="X26" s="279"/>
      <c r="Z26" s="199"/>
      <c r="AA26" s="199"/>
    </row>
    <row r="27" spans="1:27" ht="16.2" x14ac:dyDescent="0.3">
      <c r="B27" s="6">
        <v>27</v>
      </c>
      <c r="C27" s="372" t="s">
        <v>255</v>
      </c>
      <c r="D27" s="93"/>
      <c r="E27" s="93"/>
      <c r="F27" s="93"/>
      <c r="G27" s="93"/>
      <c r="H27" s="93"/>
      <c r="I27" s="93"/>
    </row>
    <row r="28" spans="1:27" ht="19.5" customHeight="1" x14ac:dyDescent="0.3">
      <c r="B28" s="6">
        <v>28</v>
      </c>
      <c r="C28" s="713"/>
      <c r="D28" s="735"/>
      <c r="E28" s="735"/>
      <c r="F28" s="735"/>
      <c r="G28" s="735"/>
      <c r="H28" s="735"/>
      <c r="I28" s="735"/>
      <c r="J28" s="735"/>
      <c r="K28" s="735"/>
      <c r="L28" s="735"/>
      <c r="M28" s="735"/>
      <c r="N28" s="735"/>
      <c r="O28" s="735"/>
      <c r="P28" s="735"/>
      <c r="Q28" s="735"/>
      <c r="R28" s="735"/>
      <c r="S28" s="735"/>
      <c r="T28" s="735"/>
      <c r="U28" s="735"/>
      <c r="V28" s="735"/>
      <c r="W28" s="735"/>
      <c r="X28" s="736"/>
    </row>
    <row r="29" spans="1:27" ht="19.5" customHeight="1" x14ac:dyDescent="0.3">
      <c r="C29" s="737"/>
      <c r="D29" s="738"/>
      <c r="E29" s="738"/>
      <c r="F29" s="738"/>
      <c r="G29" s="738"/>
      <c r="H29" s="738"/>
      <c r="I29" s="738"/>
      <c r="J29" s="738"/>
      <c r="K29" s="738"/>
      <c r="L29" s="738"/>
      <c r="M29" s="738"/>
      <c r="N29" s="738"/>
      <c r="O29" s="738"/>
      <c r="P29" s="738"/>
      <c r="Q29" s="738"/>
      <c r="R29" s="738"/>
      <c r="S29" s="738"/>
      <c r="T29" s="738"/>
      <c r="U29" s="738"/>
      <c r="V29" s="738"/>
      <c r="W29" s="738"/>
      <c r="X29" s="739"/>
    </row>
    <row r="30" spans="1:27" ht="19.5" customHeight="1" x14ac:dyDescent="0.3">
      <c r="C30" s="737"/>
      <c r="D30" s="738"/>
      <c r="E30" s="738"/>
      <c r="F30" s="738"/>
      <c r="G30" s="738"/>
      <c r="H30" s="738"/>
      <c r="I30" s="738"/>
      <c r="J30" s="738"/>
      <c r="K30" s="738"/>
      <c r="L30" s="738"/>
      <c r="M30" s="738"/>
      <c r="N30" s="738"/>
      <c r="O30" s="738"/>
      <c r="P30" s="738"/>
      <c r="Q30" s="738"/>
      <c r="R30" s="738"/>
      <c r="S30" s="738"/>
      <c r="T30" s="738"/>
      <c r="U30" s="738"/>
      <c r="V30" s="738"/>
      <c r="W30" s="738"/>
      <c r="X30" s="739"/>
    </row>
    <row r="31" spans="1:27" ht="19.5" customHeight="1" x14ac:dyDescent="0.3">
      <c r="C31" s="737"/>
      <c r="D31" s="738"/>
      <c r="E31" s="738"/>
      <c r="F31" s="738"/>
      <c r="G31" s="738"/>
      <c r="H31" s="738"/>
      <c r="I31" s="738"/>
      <c r="J31" s="738"/>
      <c r="K31" s="738"/>
      <c r="L31" s="738"/>
      <c r="M31" s="738"/>
      <c r="N31" s="738"/>
      <c r="O31" s="738"/>
      <c r="P31" s="738"/>
      <c r="Q31" s="738"/>
      <c r="R31" s="738"/>
      <c r="S31" s="738"/>
      <c r="T31" s="738"/>
      <c r="U31" s="738"/>
      <c r="V31" s="738"/>
      <c r="W31" s="738"/>
      <c r="X31" s="739"/>
    </row>
    <row r="32" spans="1:27" ht="19.5" customHeight="1" x14ac:dyDescent="0.3">
      <c r="C32" s="740"/>
      <c r="D32" s="741"/>
      <c r="E32" s="741"/>
      <c r="F32" s="741"/>
      <c r="G32" s="741"/>
      <c r="H32" s="741"/>
      <c r="I32" s="741"/>
      <c r="J32" s="741"/>
      <c r="K32" s="741"/>
      <c r="L32" s="741"/>
      <c r="M32" s="741"/>
      <c r="N32" s="741"/>
      <c r="O32" s="741"/>
      <c r="P32" s="741"/>
      <c r="Q32" s="741"/>
      <c r="R32" s="741"/>
      <c r="S32" s="741"/>
      <c r="T32" s="741"/>
      <c r="U32" s="741"/>
      <c r="V32" s="741"/>
      <c r="W32" s="741"/>
      <c r="X32" s="742"/>
    </row>
  </sheetData>
  <sheetProtection algorithmName="SHA-512" hashValue="vuiKK/u5qUXMpa/Go4ufmX/Es1bBje3lzK3ger8JcWQomf7z8pSO7QhLJUb+dEnHIz4cqE7RPeWFzGGLfJdOiQ==" saltValue="l2S6Xf1UycrvPerxAMM5eQ==" spinCount="100000" sheet="1" objects="1" scenarios="1" sort="0" autoFilter="0" pivotTables="0"/>
  <mergeCells count="13">
    <mergeCell ref="C28:X32"/>
    <mergeCell ref="P8:X8"/>
    <mergeCell ref="G22:O22"/>
    <mergeCell ref="H25:V25"/>
    <mergeCell ref="C25:F25"/>
    <mergeCell ref="P3:R3"/>
    <mergeCell ref="S3:U3"/>
    <mergeCell ref="V3:X3"/>
    <mergeCell ref="C3:C4"/>
    <mergeCell ref="D3:F3"/>
    <mergeCell ref="G3:I3"/>
    <mergeCell ref="J3:L3"/>
    <mergeCell ref="M3:O3"/>
  </mergeCells>
  <conditionalFormatting sqref="D5:G21 J5:J21 M5:M21 D22:F22">
    <cfRule type="cellIs" dxfId="60" priority="210" operator="equal">
      <formula>0</formula>
    </cfRule>
  </conditionalFormatting>
  <conditionalFormatting sqref="D23:G23 J23 M23">
    <cfRule type="cellIs" dxfId="59" priority="5" operator="equal">
      <formula>0</formula>
    </cfRule>
  </conditionalFormatting>
  <conditionalFormatting sqref="H25 C25:C26">
    <cfRule type="notContainsBlanks" dxfId="58" priority="1">
      <formula>LEN(TRIM(C25))&gt;0</formula>
    </cfRule>
  </conditionalFormatting>
  <conditionalFormatting sqref="S5:S7 V5:V7 P5:P23 S9:S23 V9:V23">
    <cfRule type="cellIs" dxfId="55" priority="207" operator="equal">
      <formula>0</formula>
    </cfRule>
  </conditionalFormatting>
  <dataValidations count="1">
    <dataValidation type="whole" operator="greaterThanOrEqual" allowBlank="1" showInputMessage="1" showErrorMessage="1" sqref="G23:O23 D5:O16 D17:F23 P5:X23 G17:O21" xr:uid="{00000000-0002-0000-08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63" orientation="landscape" r:id="rId1"/>
  <headerFooter scaleWithDoc="0">
    <oddHeader>&amp;C&amp;G</oddHeader>
    <oddFooter>&amp;R&amp;"Gentium Basic,Normal"&amp;A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7" id="{A7E77AD3-A7CA-4108-A438-C0DE41E8B78C}">
            <xm:f>H13&gt;'CUADRO 2'!H14</xm:f>
            <x14:dxf>
              <font>
                <color rgb="FFFF0000"/>
              </font>
              <fill>
                <patternFill>
                  <bgColor theme="5" tint="0.79998168889431442"/>
                </patternFill>
              </fill>
            </x14:dxf>
          </x14:cfRule>
          <xm:sqref>H13:I21 K13:L21 N13:O21 Q13:R23 T13:U23 W13:X23 H23:I23 K23:L23 N23:O23</xm:sqref>
        </x14:conditionalFormatting>
        <x14:conditionalFormatting xmlns:xm="http://schemas.microsoft.com/office/excel/2006/main">
          <x14:cfRule type="expression" priority="326" id="{A7E77AD3-A7CA-4108-A438-C0DE41E8B78C}">
            <xm:f>H5&gt;'CUADRO 2'!H5</xm:f>
            <x14:dxf>
              <font>
                <color rgb="FFFF0000"/>
              </font>
              <fill>
                <patternFill>
                  <bgColor theme="5" tint="0.79998168889431442"/>
                </patternFill>
              </fill>
            </x14:dxf>
          </x14:cfRule>
          <xm:sqref>Q5:R7 T5:U7 W5:X7 H5:I12 K5:L12 N5:O12 Q9:R12 T9:U12 W9:X12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6">
    <tabColor theme="7" tint="0.79998168889431442"/>
    <pageSetUpPr fitToPage="1"/>
  </sheetPr>
  <dimension ref="A1:R17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88671875" style="49" customWidth="1"/>
    <col min="2" max="2" width="5.88671875" style="94" hidden="1" customWidth="1"/>
    <col min="3" max="3" width="18" style="49" customWidth="1"/>
    <col min="4" max="18" width="8.109375" style="49" customWidth="1"/>
    <col min="19" max="16384" width="11.44140625" style="49"/>
  </cols>
  <sheetData>
    <row r="1" spans="1:18" ht="18.600000000000001" x14ac:dyDescent="0.3">
      <c r="B1" s="6">
        <v>1</v>
      </c>
      <c r="C1" s="48" t="s">
        <v>341</v>
      </c>
      <c r="D1" s="283"/>
      <c r="E1" s="283"/>
      <c r="F1" s="283"/>
      <c r="G1" s="283"/>
      <c r="H1" s="283"/>
      <c r="I1" s="283"/>
      <c r="J1" s="283"/>
      <c r="K1" s="396"/>
      <c r="L1" s="396"/>
      <c r="M1" s="50"/>
      <c r="N1" s="50"/>
      <c r="O1" s="50"/>
      <c r="P1" s="50"/>
      <c r="Q1" s="50"/>
      <c r="R1" s="50"/>
    </row>
    <row r="2" spans="1:18" ht="19.2" thickBot="1" x14ac:dyDescent="0.35">
      <c r="B2" s="6">
        <v>2</v>
      </c>
      <c r="C2" s="48" t="s">
        <v>3176</v>
      </c>
      <c r="D2" s="283"/>
      <c r="E2" s="283"/>
      <c r="F2" s="283"/>
      <c r="G2" s="283"/>
      <c r="H2" s="283"/>
      <c r="I2" s="283"/>
      <c r="J2" s="283"/>
      <c r="K2" s="396"/>
      <c r="L2" s="396"/>
      <c r="M2" s="396"/>
      <c r="N2" s="396"/>
      <c r="O2" s="396"/>
      <c r="P2" s="396"/>
      <c r="Q2" s="396"/>
      <c r="R2" s="396"/>
    </row>
    <row r="3" spans="1:18" ht="21" customHeight="1" thickTop="1" thickBot="1" x14ac:dyDescent="0.35">
      <c r="B3" s="6">
        <v>3</v>
      </c>
      <c r="C3" s="769" t="s">
        <v>530</v>
      </c>
      <c r="D3" s="755" t="s">
        <v>431</v>
      </c>
      <c r="E3" s="756"/>
      <c r="F3" s="756"/>
      <c r="G3" s="756"/>
      <c r="H3" s="756"/>
      <c r="I3" s="756"/>
      <c r="J3" s="756"/>
      <c r="K3" s="756"/>
      <c r="L3" s="756"/>
      <c r="M3" s="756"/>
      <c r="N3" s="756"/>
      <c r="O3" s="756"/>
      <c r="P3" s="756"/>
      <c r="Q3" s="756"/>
      <c r="R3" s="756"/>
    </row>
    <row r="4" spans="1:18" ht="18" customHeight="1" x14ac:dyDescent="0.3">
      <c r="B4" s="6">
        <v>4</v>
      </c>
      <c r="C4" s="770"/>
      <c r="D4" s="772" t="s">
        <v>427</v>
      </c>
      <c r="E4" s="773"/>
      <c r="F4" s="773"/>
      <c r="G4" s="772" t="s">
        <v>428</v>
      </c>
      <c r="H4" s="773"/>
      <c r="I4" s="773"/>
      <c r="J4" s="772" t="s">
        <v>415</v>
      </c>
      <c r="K4" s="773"/>
      <c r="L4" s="773"/>
      <c r="M4" s="772" t="s">
        <v>429</v>
      </c>
      <c r="N4" s="773"/>
      <c r="O4" s="773"/>
      <c r="P4" s="774" t="s">
        <v>430</v>
      </c>
      <c r="Q4" s="775"/>
      <c r="R4" s="775"/>
    </row>
    <row r="5" spans="1:18" ht="27.75" customHeight="1" thickBot="1" x14ac:dyDescent="0.35">
      <c r="B5" s="6">
        <v>5</v>
      </c>
      <c r="C5" s="771"/>
      <c r="D5" s="397" t="s">
        <v>0</v>
      </c>
      <c r="E5" s="398" t="s">
        <v>18</v>
      </c>
      <c r="F5" s="399" t="s">
        <v>17</v>
      </c>
      <c r="G5" s="397" t="s">
        <v>0</v>
      </c>
      <c r="H5" s="398" t="s">
        <v>18</v>
      </c>
      <c r="I5" s="399" t="s">
        <v>17</v>
      </c>
      <c r="J5" s="397" t="s">
        <v>0</v>
      </c>
      <c r="K5" s="398" t="s">
        <v>18</v>
      </c>
      <c r="L5" s="399" t="s">
        <v>17</v>
      </c>
      <c r="M5" s="397" t="s">
        <v>0</v>
      </c>
      <c r="N5" s="398" t="s">
        <v>18</v>
      </c>
      <c r="O5" s="399" t="s">
        <v>17</v>
      </c>
      <c r="P5" s="397" t="s">
        <v>0</v>
      </c>
      <c r="Q5" s="398" t="s">
        <v>18</v>
      </c>
      <c r="R5" s="400" t="s">
        <v>17</v>
      </c>
    </row>
    <row r="6" spans="1:18" ht="24.75" customHeight="1" thickTop="1" x14ac:dyDescent="0.3">
      <c r="B6" s="6">
        <v>6</v>
      </c>
      <c r="C6" s="587" t="s">
        <v>426</v>
      </c>
      <c r="D6" s="401">
        <f>+E6+F6</f>
        <v>0</v>
      </c>
      <c r="E6" s="475"/>
      <c r="F6" s="475"/>
      <c r="G6" s="401">
        <f>+H6+I6</f>
        <v>0</v>
      </c>
      <c r="H6" s="475"/>
      <c r="I6" s="476"/>
      <c r="J6" s="401">
        <f>+K6+L6</f>
        <v>0</v>
      </c>
      <c r="K6" s="475"/>
      <c r="L6" s="476"/>
      <c r="M6" s="401">
        <f>+N6+O6</f>
        <v>0</v>
      </c>
      <c r="N6" s="475"/>
      <c r="O6" s="476"/>
      <c r="P6" s="401">
        <f>+Q6+R6</f>
        <v>0</v>
      </c>
      <c r="Q6" s="475"/>
      <c r="R6" s="477"/>
    </row>
    <row r="7" spans="1:18" ht="24.75" customHeight="1" x14ac:dyDescent="0.3">
      <c r="B7" s="6">
        <v>7</v>
      </c>
      <c r="C7" s="588" t="s">
        <v>427</v>
      </c>
      <c r="D7" s="402">
        <f>+E7+F7</f>
        <v>0</v>
      </c>
      <c r="E7" s="403"/>
      <c r="F7" s="404"/>
      <c r="G7" s="325">
        <f>+H7+I7</f>
        <v>0</v>
      </c>
      <c r="H7" s="468"/>
      <c r="I7" s="471"/>
      <c r="J7" s="325">
        <f>+K7+L7</f>
        <v>0</v>
      </c>
      <c r="K7" s="468"/>
      <c r="L7" s="471"/>
      <c r="M7" s="325">
        <f>+N7+O7</f>
        <v>0</v>
      </c>
      <c r="N7" s="468"/>
      <c r="O7" s="471"/>
      <c r="P7" s="325">
        <f>+Q7+R7</f>
        <v>0</v>
      </c>
      <c r="Q7" s="468"/>
      <c r="R7" s="470"/>
    </row>
    <row r="8" spans="1:18" ht="24.75" customHeight="1" x14ac:dyDescent="0.3">
      <c r="B8" s="6">
        <v>8</v>
      </c>
      <c r="C8" s="588" t="s">
        <v>428</v>
      </c>
      <c r="D8" s="140"/>
      <c r="E8" s="150"/>
      <c r="F8" s="405"/>
      <c r="G8" s="757">
        <f>+H8+I8</f>
        <v>0</v>
      </c>
      <c r="H8" s="758"/>
      <c r="I8" s="759"/>
      <c r="J8" s="325">
        <f>+K8+L8</f>
        <v>0</v>
      </c>
      <c r="K8" s="468"/>
      <c r="L8" s="471"/>
      <c r="M8" s="325">
        <f>+N8+O8</f>
        <v>0</v>
      </c>
      <c r="N8" s="468"/>
      <c r="O8" s="471"/>
      <c r="P8" s="325">
        <f>+Q8+R8</f>
        <v>0</v>
      </c>
      <c r="Q8" s="468"/>
      <c r="R8" s="470"/>
    </row>
    <row r="9" spans="1:18" ht="24.75" customHeight="1" x14ac:dyDescent="0.3">
      <c r="B9" s="6">
        <v>9</v>
      </c>
      <c r="C9" s="588" t="s">
        <v>415</v>
      </c>
      <c r="D9" s="140"/>
      <c r="E9" s="150"/>
      <c r="F9" s="405"/>
      <c r="G9" s="760"/>
      <c r="H9" s="761"/>
      <c r="I9" s="762"/>
      <c r="J9" s="757">
        <f>+K10+L10</f>
        <v>0</v>
      </c>
      <c r="K9" s="758"/>
      <c r="L9" s="759"/>
      <c r="M9" s="325">
        <f>+N9+O9</f>
        <v>0</v>
      </c>
      <c r="N9" s="468"/>
      <c r="O9" s="471"/>
      <c r="P9" s="325">
        <f>+Q9+R9</f>
        <v>0</v>
      </c>
      <c r="Q9" s="468"/>
      <c r="R9" s="470"/>
    </row>
    <row r="10" spans="1:18" ht="24.75" customHeight="1" thickBot="1" x14ac:dyDescent="0.35">
      <c r="B10" s="6">
        <v>10</v>
      </c>
      <c r="C10" s="589" t="s">
        <v>429</v>
      </c>
      <c r="D10" s="253"/>
      <c r="E10" s="370"/>
      <c r="F10" s="407"/>
      <c r="G10" s="763"/>
      <c r="H10" s="764"/>
      <c r="I10" s="765"/>
      <c r="J10" s="763"/>
      <c r="K10" s="764"/>
      <c r="L10" s="765"/>
      <c r="M10" s="766">
        <f>+N10+O10</f>
        <v>0</v>
      </c>
      <c r="N10" s="767"/>
      <c r="O10" s="768"/>
      <c r="P10" s="335">
        <f>+Q10+R10</f>
        <v>0</v>
      </c>
      <c r="Q10" s="478"/>
      <c r="R10" s="479"/>
    </row>
    <row r="11" spans="1:18" s="410" customFormat="1" ht="18.75" customHeight="1" thickTop="1" x14ac:dyDescent="0.3">
      <c r="A11" s="408"/>
      <c r="B11" s="6">
        <v>11</v>
      </c>
      <c r="C11" s="408"/>
      <c r="D11" s="409"/>
      <c r="E11" s="409"/>
      <c r="F11" s="409"/>
      <c r="G11" s="409"/>
      <c r="H11" s="409"/>
      <c r="I11" s="409"/>
      <c r="J11" s="409"/>
      <c r="K11" s="409"/>
      <c r="L11" s="409"/>
      <c r="M11" s="409"/>
      <c r="N11" s="409"/>
      <c r="O11" s="409"/>
      <c r="P11" s="409"/>
      <c r="Q11" s="409"/>
      <c r="R11" s="409"/>
    </row>
    <row r="12" spans="1:18" ht="18.75" customHeight="1" x14ac:dyDescent="0.35">
      <c r="B12" s="6">
        <v>12</v>
      </c>
      <c r="C12" s="92" t="s">
        <v>255</v>
      </c>
    </row>
    <row r="13" spans="1:18" ht="18.75" customHeight="1" x14ac:dyDescent="0.3">
      <c r="B13" s="6">
        <v>13</v>
      </c>
      <c r="C13" s="713"/>
      <c r="D13" s="735"/>
      <c r="E13" s="735"/>
      <c r="F13" s="735"/>
      <c r="G13" s="735"/>
      <c r="H13" s="735"/>
      <c r="I13" s="735"/>
      <c r="J13" s="735"/>
      <c r="K13" s="735"/>
      <c r="L13" s="735"/>
      <c r="M13" s="735"/>
      <c r="N13" s="735"/>
      <c r="O13" s="735"/>
      <c r="P13" s="735"/>
      <c r="Q13" s="735"/>
      <c r="R13" s="736"/>
    </row>
    <row r="14" spans="1:18" ht="18.75" customHeight="1" x14ac:dyDescent="0.3">
      <c r="C14" s="737"/>
      <c r="D14" s="738"/>
      <c r="E14" s="738"/>
      <c r="F14" s="738"/>
      <c r="G14" s="738"/>
      <c r="H14" s="738"/>
      <c r="I14" s="738"/>
      <c r="J14" s="738"/>
      <c r="K14" s="738"/>
      <c r="L14" s="738"/>
      <c r="M14" s="738"/>
      <c r="N14" s="738"/>
      <c r="O14" s="738"/>
      <c r="P14" s="738"/>
      <c r="Q14" s="738"/>
      <c r="R14" s="739"/>
    </row>
    <row r="15" spans="1:18" ht="18.75" customHeight="1" x14ac:dyDescent="0.3">
      <c r="C15" s="737"/>
      <c r="D15" s="738"/>
      <c r="E15" s="738"/>
      <c r="F15" s="738"/>
      <c r="G15" s="738"/>
      <c r="H15" s="738"/>
      <c r="I15" s="738"/>
      <c r="J15" s="738"/>
      <c r="K15" s="738"/>
      <c r="L15" s="738"/>
      <c r="M15" s="738"/>
      <c r="N15" s="738"/>
      <c r="O15" s="738"/>
      <c r="P15" s="738"/>
      <c r="Q15" s="738"/>
      <c r="R15" s="739"/>
    </row>
    <row r="16" spans="1:18" ht="18.75" customHeight="1" x14ac:dyDescent="0.3">
      <c r="C16" s="737"/>
      <c r="D16" s="738"/>
      <c r="E16" s="738"/>
      <c r="F16" s="738"/>
      <c r="G16" s="738"/>
      <c r="H16" s="738"/>
      <c r="I16" s="738"/>
      <c r="J16" s="738"/>
      <c r="K16" s="738"/>
      <c r="L16" s="738"/>
      <c r="M16" s="738"/>
      <c r="N16" s="738"/>
      <c r="O16" s="738"/>
      <c r="P16" s="738"/>
      <c r="Q16" s="738"/>
      <c r="R16" s="739"/>
    </row>
    <row r="17" spans="3:18" ht="18.75" customHeight="1" x14ac:dyDescent="0.3">
      <c r="C17" s="740"/>
      <c r="D17" s="741"/>
      <c r="E17" s="741"/>
      <c r="F17" s="741"/>
      <c r="G17" s="741"/>
      <c r="H17" s="741"/>
      <c r="I17" s="741"/>
      <c r="J17" s="741"/>
      <c r="K17" s="741"/>
      <c r="L17" s="741"/>
      <c r="M17" s="741"/>
      <c r="N17" s="741"/>
      <c r="O17" s="741"/>
      <c r="P17" s="741"/>
      <c r="Q17" s="741"/>
      <c r="R17" s="742"/>
    </row>
  </sheetData>
  <sheetProtection algorithmName="SHA-512" hashValue="M1kUyZx0/wzQsr00hFy0PEF6M7tAOdYRvFpvpHp0ORfO5UNjiRPAi4iPSbsOjN3JPkcV9Dr6gExp/H4//XWkVQ==" saltValue="cdg0gZmnY0qYA5OnS+Is8A==" spinCount="100000" sheet="1" objects="1" scenarios="1" sort="0" autoFilter="0" pivotTables="0"/>
  <mergeCells count="11">
    <mergeCell ref="C13:R17"/>
    <mergeCell ref="D3:R3"/>
    <mergeCell ref="G8:I10"/>
    <mergeCell ref="J9:L10"/>
    <mergeCell ref="M10:O10"/>
    <mergeCell ref="C3:C5"/>
    <mergeCell ref="D4:F4"/>
    <mergeCell ref="G4:I4"/>
    <mergeCell ref="J4:L4"/>
    <mergeCell ref="M4:O4"/>
    <mergeCell ref="P4:R4"/>
  </mergeCells>
  <conditionalFormatting sqref="D6:D7 G6:G8 J6:J9 M6:M10 P6:P10">
    <cfRule type="cellIs" dxfId="54" priority="1" operator="equal">
      <formula>0</formula>
    </cfRule>
  </conditionalFormatting>
  <dataValidations count="1">
    <dataValidation type="whole" operator="greaterThanOrEqual" allowBlank="1" showInputMessage="1" showErrorMessage="1" sqref="D6:R10" xr:uid="{00000000-0002-0000-09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96" orientation="landscape" r:id="rId1"/>
  <headerFooter scaleWithDoc="0">
    <oddHeader>&amp;C&amp;G</oddHeader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19C2F-EF6E-4DD1-BDFD-E6CE6EC68FF9}">
  <sheetPr codeName="Hoja8">
    <tabColor theme="7" tint="0.79998168889431442"/>
  </sheetPr>
  <dimension ref="B1:S90"/>
  <sheetViews>
    <sheetView showGridLines="0" zoomScale="90" zoomScaleNormal="90" zoomScaleSheetLayoutView="90" workbookViewId="0"/>
  </sheetViews>
  <sheetFormatPr baseColWidth="10" defaultColWidth="11.44140625" defaultRowHeight="14.4" x14ac:dyDescent="0.3"/>
  <cols>
    <col min="1" max="1" width="3.44140625" style="49" customWidth="1"/>
    <col min="2" max="2" width="6.6640625" style="94" hidden="1" customWidth="1"/>
    <col min="3" max="4" width="25.33203125" style="94" hidden="1" customWidth="1"/>
    <col min="5" max="5" width="73.109375" style="49" customWidth="1"/>
    <col min="6" max="17" width="9.21875" style="49" customWidth="1"/>
    <col min="18" max="16384" width="11.44140625" style="49"/>
  </cols>
  <sheetData>
    <row r="1" spans="2:19" ht="18.600000000000001" x14ac:dyDescent="0.3">
      <c r="B1" s="94">
        <v>1</v>
      </c>
      <c r="E1" s="48" t="s">
        <v>343</v>
      </c>
      <c r="F1" s="629"/>
      <c r="G1" s="629"/>
      <c r="H1" s="629"/>
      <c r="I1" s="629"/>
      <c r="J1" s="629"/>
      <c r="K1" s="629"/>
      <c r="L1" s="629"/>
      <c r="M1" s="629"/>
      <c r="N1" s="629"/>
      <c r="O1" s="50"/>
      <c r="P1" s="50"/>
      <c r="Q1" s="50"/>
      <c r="R1" s="50"/>
    </row>
    <row r="2" spans="2:19" ht="19.2" thickBot="1" x14ac:dyDescent="0.35">
      <c r="B2" s="94">
        <v>2</v>
      </c>
      <c r="E2" s="630" t="s">
        <v>3249</v>
      </c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</row>
    <row r="3" spans="2:19" ht="21" customHeight="1" thickTop="1" thickBot="1" x14ac:dyDescent="0.35">
      <c r="B3" s="94">
        <v>3</v>
      </c>
      <c r="E3" s="752" t="s">
        <v>3184</v>
      </c>
      <c r="F3" s="778" t="s">
        <v>0</v>
      </c>
      <c r="G3" s="779"/>
      <c r="H3" s="780"/>
      <c r="I3" s="756" t="s">
        <v>3251</v>
      </c>
      <c r="J3" s="756"/>
      <c r="K3" s="756"/>
      <c r="L3" s="756"/>
      <c r="M3" s="756"/>
      <c r="N3" s="756"/>
      <c r="O3" s="756"/>
      <c r="P3" s="756"/>
      <c r="Q3" s="756"/>
    </row>
    <row r="4" spans="2:19" ht="18" customHeight="1" x14ac:dyDescent="0.3">
      <c r="B4" s="94">
        <v>4</v>
      </c>
      <c r="E4" s="777"/>
      <c r="F4" s="781"/>
      <c r="G4" s="773"/>
      <c r="H4" s="782"/>
      <c r="I4" s="772" t="s">
        <v>415</v>
      </c>
      <c r="J4" s="773"/>
      <c r="K4" s="773"/>
      <c r="L4" s="772" t="s">
        <v>429</v>
      </c>
      <c r="M4" s="773"/>
      <c r="N4" s="773"/>
      <c r="O4" s="774" t="s">
        <v>430</v>
      </c>
      <c r="P4" s="775"/>
      <c r="Q4" s="775"/>
    </row>
    <row r="5" spans="2:19" ht="27.75" customHeight="1" thickBot="1" x14ac:dyDescent="0.35">
      <c r="B5" s="94">
        <v>5</v>
      </c>
      <c r="E5" s="753"/>
      <c r="F5" s="411" t="s">
        <v>0</v>
      </c>
      <c r="G5" s="398" t="s">
        <v>18</v>
      </c>
      <c r="H5" s="412" t="s">
        <v>17</v>
      </c>
      <c r="I5" s="397" t="s">
        <v>0</v>
      </c>
      <c r="J5" s="398" t="s">
        <v>18</v>
      </c>
      <c r="K5" s="399" t="s">
        <v>17</v>
      </c>
      <c r="L5" s="397" t="s">
        <v>0</v>
      </c>
      <c r="M5" s="398" t="s">
        <v>18</v>
      </c>
      <c r="N5" s="399" t="s">
        <v>17</v>
      </c>
      <c r="O5" s="397" t="s">
        <v>0</v>
      </c>
      <c r="P5" s="398" t="s">
        <v>18</v>
      </c>
      <c r="Q5" s="400" t="s">
        <v>17</v>
      </c>
    </row>
    <row r="6" spans="2:19" ht="24.75" customHeight="1" thickTop="1" thickBot="1" x14ac:dyDescent="0.35">
      <c r="B6" s="94">
        <v>6</v>
      </c>
      <c r="C6" s="94" t="s">
        <v>3185</v>
      </c>
      <c r="D6" s="94" t="s">
        <v>3263</v>
      </c>
      <c r="E6" s="632" t="s">
        <v>3250</v>
      </c>
      <c r="F6" s="239">
        <f>+G6+H6</f>
        <v>0</v>
      </c>
      <c r="G6" s="240">
        <f>J6+P6+M6</f>
        <v>0</v>
      </c>
      <c r="H6" s="241">
        <f>K6+Q6+N6</f>
        <v>0</v>
      </c>
      <c r="I6" s="633">
        <f>+J6+K6</f>
        <v>0</v>
      </c>
      <c r="J6" s="240">
        <f>+J8+J50+J77</f>
        <v>0</v>
      </c>
      <c r="K6" s="634">
        <f>+K8+K50+K77</f>
        <v>0</v>
      </c>
      <c r="L6" s="633">
        <f>+M6+N6</f>
        <v>0</v>
      </c>
      <c r="M6" s="240">
        <f>+M8+M50+M77</f>
        <v>0</v>
      </c>
      <c r="N6" s="634">
        <f>+N8+N50+N77</f>
        <v>0</v>
      </c>
      <c r="O6" s="633">
        <f>+P6+Q6</f>
        <v>0</v>
      </c>
      <c r="P6" s="240">
        <f>+P8+P50+P77</f>
        <v>0</v>
      </c>
      <c r="Q6" s="241">
        <f>+Q8+Q50+Q77</f>
        <v>0</v>
      </c>
    </row>
    <row r="7" spans="2:19" ht="15" customHeight="1" x14ac:dyDescent="0.3">
      <c r="B7" s="94">
        <v>7</v>
      </c>
      <c r="E7" s="635"/>
      <c r="F7" s="636" t="str">
        <f>IF($F$6&gt;('CUADRO 1'!E10+'CUADRO 1'!E11+'CUADRO 1'!E12),"*","")</f>
        <v/>
      </c>
      <c r="G7" s="636" t="str">
        <f>IF($G$6&gt;('CUADRO 1'!F10+'CUADRO 1'!F11+'CUADRO 1'!F12),"*","")</f>
        <v/>
      </c>
      <c r="H7" s="636" t="str">
        <f>IF($H$6&gt;('CUADRO 1'!G10+'CUADRO 1'!G11+'CUADRO 1'!G12),"*","")</f>
        <v/>
      </c>
      <c r="I7" s="216"/>
      <c r="J7" s="636"/>
      <c r="K7" s="636"/>
      <c r="L7" s="216"/>
      <c r="M7" s="636"/>
      <c r="N7" s="636"/>
      <c r="O7" s="636"/>
      <c r="P7" s="636"/>
      <c r="Q7" s="636"/>
      <c r="R7" s="776" t="str">
        <f>IF(OR($F$7="*",$G$7="*",$H$7="*"),"* = ¡VERIFICAR!. No coincide con el Cuadro 1.","")</f>
        <v/>
      </c>
      <c r="S7" s="776"/>
    </row>
    <row r="8" spans="2:19" ht="19.5" customHeight="1" x14ac:dyDescent="0.3">
      <c r="B8" s="94">
        <v>8</v>
      </c>
      <c r="C8" s="152" t="s">
        <v>3186</v>
      </c>
      <c r="D8" s="152"/>
      <c r="E8" s="637" t="s">
        <v>3186</v>
      </c>
      <c r="F8" s="638">
        <f t="shared" ref="F8:F84" si="0">+G8+H8</f>
        <v>0</v>
      </c>
      <c r="G8" s="639">
        <f>J8+P8+M8</f>
        <v>0</v>
      </c>
      <c r="H8" s="640">
        <f>K8+Q8+N8</f>
        <v>0</v>
      </c>
      <c r="I8" s="641">
        <f t="shared" ref="I8:I84" si="1">+J8+K8</f>
        <v>0</v>
      </c>
      <c r="J8" s="639">
        <f>SUM(J9:J49)</f>
        <v>0</v>
      </c>
      <c r="K8" s="642">
        <f>SUM(K9:K49)</f>
        <v>0</v>
      </c>
      <c r="L8" s="641">
        <f t="shared" ref="L8:L11" si="2">+M8+N8</f>
        <v>0</v>
      </c>
      <c r="M8" s="639">
        <f>SUM(M9:M49)</f>
        <v>0</v>
      </c>
      <c r="N8" s="642">
        <f>SUM(N9:N49)</f>
        <v>0</v>
      </c>
      <c r="O8" s="641">
        <f t="shared" ref="O8:O84" si="3">+P8+Q8</f>
        <v>0</v>
      </c>
      <c r="P8" s="639">
        <f>SUM(P9:P49)</f>
        <v>0</v>
      </c>
      <c r="Q8" s="640">
        <f>SUM(Q9:Q49)</f>
        <v>0</v>
      </c>
      <c r="R8" s="776"/>
      <c r="S8" s="776"/>
    </row>
    <row r="9" spans="2:19" ht="19.5" customHeight="1" x14ac:dyDescent="0.3">
      <c r="B9" s="94">
        <v>9</v>
      </c>
      <c r="C9" s="152" t="s">
        <v>3186</v>
      </c>
      <c r="D9" s="152"/>
      <c r="E9" s="689" t="s">
        <v>3187</v>
      </c>
      <c r="F9" s="68">
        <f t="shared" si="0"/>
        <v>0</v>
      </c>
      <c r="G9" s="185">
        <f t="shared" ref="G9:G72" si="4">J9+P9+M9</f>
        <v>0</v>
      </c>
      <c r="H9" s="71">
        <f t="shared" ref="H9:H72" si="5">K9+Q9+N9</f>
        <v>0</v>
      </c>
      <c r="I9" s="322">
        <f t="shared" si="1"/>
        <v>0</v>
      </c>
      <c r="J9" s="487"/>
      <c r="K9" s="643"/>
      <c r="L9" s="322">
        <f t="shared" si="2"/>
        <v>0</v>
      </c>
      <c r="M9" s="487"/>
      <c r="N9" s="643"/>
      <c r="O9" s="322">
        <f t="shared" si="3"/>
        <v>0</v>
      </c>
      <c r="P9" s="487"/>
      <c r="Q9" s="488"/>
      <c r="R9" s="776"/>
      <c r="S9" s="776"/>
    </row>
    <row r="10" spans="2:19" ht="19.5" customHeight="1" x14ac:dyDescent="0.3">
      <c r="B10" s="94">
        <v>10</v>
      </c>
      <c r="C10" s="152" t="s">
        <v>3186</v>
      </c>
      <c r="D10" s="152"/>
      <c r="E10" s="689" t="s">
        <v>3188</v>
      </c>
      <c r="F10" s="75">
        <f t="shared" si="0"/>
        <v>0</v>
      </c>
      <c r="G10" s="644">
        <f t="shared" si="4"/>
        <v>0</v>
      </c>
      <c r="H10" s="76">
        <f t="shared" si="5"/>
        <v>0</v>
      </c>
      <c r="I10" s="645">
        <f t="shared" si="1"/>
        <v>0</v>
      </c>
      <c r="J10" s="517"/>
      <c r="K10" s="646"/>
      <c r="L10" s="645">
        <f t="shared" si="2"/>
        <v>0</v>
      </c>
      <c r="M10" s="517"/>
      <c r="N10" s="646"/>
      <c r="O10" s="645">
        <f t="shared" si="3"/>
        <v>0</v>
      </c>
      <c r="P10" s="517"/>
      <c r="Q10" s="448"/>
      <c r="R10" s="254"/>
      <c r="S10" s="254"/>
    </row>
    <row r="11" spans="2:19" ht="19.5" customHeight="1" x14ac:dyDescent="0.3">
      <c r="B11" s="94">
        <v>11</v>
      </c>
      <c r="C11" s="152" t="s">
        <v>3186</v>
      </c>
      <c r="D11" s="152"/>
      <c r="E11" s="689" t="s">
        <v>3189</v>
      </c>
      <c r="F11" s="75">
        <f t="shared" si="0"/>
        <v>0</v>
      </c>
      <c r="G11" s="644">
        <f t="shared" si="4"/>
        <v>0</v>
      </c>
      <c r="H11" s="76">
        <f t="shared" si="5"/>
        <v>0</v>
      </c>
      <c r="I11" s="645">
        <f t="shared" si="1"/>
        <v>0</v>
      </c>
      <c r="J11" s="517"/>
      <c r="K11" s="646"/>
      <c r="L11" s="645">
        <f t="shared" si="2"/>
        <v>0</v>
      </c>
      <c r="M11" s="517"/>
      <c r="N11" s="646"/>
      <c r="O11" s="645">
        <f t="shared" si="3"/>
        <v>0</v>
      </c>
      <c r="P11" s="517"/>
      <c r="Q11" s="448"/>
      <c r="R11" s="254"/>
      <c r="S11" s="254"/>
    </row>
    <row r="12" spans="2:19" ht="19.5" customHeight="1" x14ac:dyDescent="0.3">
      <c r="B12" s="94">
        <v>12</v>
      </c>
      <c r="C12" s="152" t="s">
        <v>3186</v>
      </c>
      <c r="D12" s="152"/>
      <c r="E12" s="689" t="s">
        <v>3190</v>
      </c>
      <c r="F12" s="75">
        <f>+G12+H12</f>
        <v>0</v>
      </c>
      <c r="G12" s="644">
        <f t="shared" si="4"/>
        <v>0</v>
      </c>
      <c r="H12" s="76">
        <f t="shared" si="5"/>
        <v>0</v>
      </c>
      <c r="I12" s="645">
        <f>+J12+K12</f>
        <v>0</v>
      </c>
      <c r="J12" s="517"/>
      <c r="K12" s="646"/>
      <c r="L12" s="645">
        <f>+M12+N12</f>
        <v>0</v>
      </c>
      <c r="M12" s="517"/>
      <c r="N12" s="646"/>
      <c r="O12" s="645">
        <f>+P12+Q12</f>
        <v>0</v>
      </c>
      <c r="P12" s="517"/>
      <c r="Q12" s="448"/>
    </row>
    <row r="13" spans="2:19" ht="19.5" customHeight="1" x14ac:dyDescent="0.3">
      <c r="B13" s="94">
        <v>13</v>
      </c>
      <c r="C13" s="152" t="s">
        <v>3186</v>
      </c>
      <c r="D13" s="152"/>
      <c r="E13" s="689" t="s">
        <v>3191</v>
      </c>
      <c r="F13" s="75">
        <f>+G13+H13</f>
        <v>0</v>
      </c>
      <c r="G13" s="644">
        <f t="shared" si="4"/>
        <v>0</v>
      </c>
      <c r="H13" s="76">
        <f t="shared" si="5"/>
        <v>0</v>
      </c>
      <c r="I13" s="645">
        <f>+J13+K13</f>
        <v>0</v>
      </c>
      <c r="J13" s="517"/>
      <c r="K13" s="646"/>
      <c r="L13" s="645">
        <f>+M13+N13</f>
        <v>0</v>
      </c>
      <c r="M13" s="517"/>
      <c r="N13" s="646"/>
      <c r="O13" s="645">
        <f>+P13+Q13</f>
        <v>0</v>
      </c>
      <c r="P13" s="517"/>
      <c r="Q13" s="448"/>
    </row>
    <row r="14" spans="2:19" ht="19.5" customHeight="1" x14ac:dyDescent="0.3">
      <c r="B14" s="94">
        <v>14</v>
      </c>
      <c r="C14" s="152" t="s">
        <v>3186</v>
      </c>
      <c r="D14" s="152"/>
      <c r="E14" s="689" t="s">
        <v>3192</v>
      </c>
      <c r="F14" s="75">
        <f t="shared" si="0"/>
        <v>0</v>
      </c>
      <c r="G14" s="644">
        <f t="shared" si="4"/>
        <v>0</v>
      </c>
      <c r="H14" s="76">
        <f t="shared" si="5"/>
        <v>0</v>
      </c>
      <c r="I14" s="645">
        <f t="shared" si="1"/>
        <v>0</v>
      </c>
      <c r="J14" s="517"/>
      <c r="K14" s="646"/>
      <c r="L14" s="645">
        <f t="shared" ref="L14:L18" si="6">+M14+N14</f>
        <v>0</v>
      </c>
      <c r="M14" s="517"/>
      <c r="N14" s="646"/>
      <c r="O14" s="645">
        <f t="shared" si="3"/>
        <v>0</v>
      </c>
      <c r="P14" s="517"/>
      <c r="Q14" s="448"/>
    </row>
    <row r="15" spans="2:19" ht="19.5" customHeight="1" x14ac:dyDescent="0.3">
      <c r="B15" s="94">
        <v>15</v>
      </c>
      <c r="C15" s="152" t="s">
        <v>3186</v>
      </c>
      <c r="D15" s="152"/>
      <c r="E15" s="689" t="s">
        <v>3193</v>
      </c>
      <c r="F15" s="75">
        <f t="shared" si="0"/>
        <v>0</v>
      </c>
      <c r="G15" s="644">
        <f t="shared" si="4"/>
        <v>0</v>
      </c>
      <c r="H15" s="76">
        <f t="shared" si="5"/>
        <v>0</v>
      </c>
      <c r="I15" s="645">
        <f t="shared" si="1"/>
        <v>0</v>
      </c>
      <c r="J15" s="517"/>
      <c r="K15" s="646"/>
      <c r="L15" s="645">
        <f t="shared" si="6"/>
        <v>0</v>
      </c>
      <c r="M15" s="517"/>
      <c r="N15" s="646"/>
      <c r="O15" s="645">
        <f t="shared" si="3"/>
        <v>0</v>
      </c>
      <c r="P15" s="517"/>
      <c r="Q15" s="448"/>
    </row>
    <row r="16" spans="2:19" ht="19.5" customHeight="1" x14ac:dyDescent="0.3">
      <c r="B16" s="94">
        <v>16</v>
      </c>
      <c r="C16" s="152" t="s">
        <v>3186</v>
      </c>
      <c r="D16" s="152"/>
      <c r="E16" s="689" t="s">
        <v>3194</v>
      </c>
      <c r="F16" s="75">
        <f t="shared" si="0"/>
        <v>0</v>
      </c>
      <c r="G16" s="644">
        <f t="shared" si="4"/>
        <v>0</v>
      </c>
      <c r="H16" s="76">
        <f t="shared" si="5"/>
        <v>0</v>
      </c>
      <c r="I16" s="645">
        <f t="shared" si="1"/>
        <v>0</v>
      </c>
      <c r="J16" s="517"/>
      <c r="K16" s="646"/>
      <c r="L16" s="645">
        <f t="shared" si="6"/>
        <v>0</v>
      </c>
      <c r="M16" s="517"/>
      <c r="N16" s="646"/>
      <c r="O16" s="645">
        <f t="shared" si="3"/>
        <v>0</v>
      </c>
      <c r="P16" s="517"/>
      <c r="Q16" s="448"/>
    </row>
    <row r="17" spans="2:17" ht="19.5" customHeight="1" x14ac:dyDescent="0.3">
      <c r="B17" s="94">
        <v>17</v>
      </c>
      <c r="C17" s="152" t="s">
        <v>3186</v>
      </c>
      <c r="D17" s="152"/>
      <c r="E17" s="689" t="s">
        <v>3195</v>
      </c>
      <c r="F17" s="75">
        <f t="shared" si="0"/>
        <v>0</v>
      </c>
      <c r="G17" s="644">
        <f t="shared" si="4"/>
        <v>0</v>
      </c>
      <c r="H17" s="76">
        <f t="shared" si="5"/>
        <v>0</v>
      </c>
      <c r="I17" s="645">
        <f t="shared" si="1"/>
        <v>0</v>
      </c>
      <c r="J17" s="517"/>
      <c r="K17" s="646"/>
      <c r="L17" s="645">
        <f t="shared" si="6"/>
        <v>0</v>
      </c>
      <c r="M17" s="517"/>
      <c r="N17" s="646"/>
      <c r="O17" s="645">
        <f t="shared" si="3"/>
        <v>0</v>
      </c>
      <c r="P17" s="517"/>
      <c r="Q17" s="448"/>
    </row>
    <row r="18" spans="2:17" ht="19.5" customHeight="1" x14ac:dyDescent="0.3">
      <c r="B18" s="94">
        <v>18</v>
      </c>
      <c r="C18" s="152" t="s">
        <v>3186</v>
      </c>
      <c r="D18" s="152"/>
      <c r="E18" s="689" t="s">
        <v>3196</v>
      </c>
      <c r="F18" s="75">
        <f t="shared" si="0"/>
        <v>0</v>
      </c>
      <c r="G18" s="644">
        <f t="shared" si="4"/>
        <v>0</v>
      </c>
      <c r="H18" s="76">
        <f t="shared" si="5"/>
        <v>0</v>
      </c>
      <c r="I18" s="645">
        <f t="shared" si="1"/>
        <v>0</v>
      </c>
      <c r="J18" s="517"/>
      <c r="K18" s="646"/>
      <c r="L18" s="645">
        <f t="shared" si="6"/>
        <v>0</v>
      </c>
      <c r="M18" s="517"/>
      <c r="N18" s="646"/>
      <c r="O18" s="645">
        <f t="shared" si="3"/>
        <v>0</v>
      </c>
      <c r="P18" s="517"/>
      <c r="Q18" s="448"/>
    </row>
    <row r="19" spans="2:17" ht="19.5" customHeight="1" x14ac:dyDescent="0.3">
      <c r="B19" s="94">
        <v>19</v>
      </c>
      <c r="C19" s="152" t="s">
        <v>3186</v>
      </c>
      <c r="D19" s="152"/>
      <c r="E19" s="689" t="s">
        <v>3197</v>
      </c>
      <c r="F19" s="75">
        <f>+G19+H19</f>
        <v>0</v>
      </c>
      <c r="G19" s="644">
        <f t="shared" si="4"/>
        <v>0</v>
      </c>
      <c r="H19" s="76">
        <f t="shared" si="5"/>
        <v>0</v>
      </c>
      <c r="I19" s="645">
        <f>+J19+K19</f>
        <v>0</v>
      </c>
      <c r="J19" s="517"/>
      <c r="K19" s="646"/>
      <c r="L19" s="645">
        <f>+M19+N19</f>
        <v>0</v>
      </c>
      <c r="M19" s="517"/>
      <c r="N19" s="646"/>
      <c r="O19" s="645">
        <f>+P19+Q19</f>
        <v>0</v>
      </c>
      <c r="P19" s="517"/>
      <c r="Q19" s="448"/>
    </row>
    <row r="20" spans="2:17" ht="19.5" customHeight="1" x14ac:dyDescent="0.3">
      <c r="B20" s="94">
        <v>20</v>
      </c>
      <c r="C20" s="152" t="s">
        <v>3186</v>
      </c>
      <c r="D20" s="152"/>
      <c r="E20" s="689" t="s">
        <v>3198</v>
      </c>
      <c r="F20" s="75">
        <f>+G20+H20</f>
        <v>0</v>
      </c>
      <c r="G20" s="644">
        <f t="shared" si="4"/>
        <v>0</v>
      </c>
      <c r="H20" s="76">
        <f t="shared" si="5"/>
        <v>0</v>
      </c>
      <c r="I20" s="645">
        <f>+J20+K20</f>
        <v>0</v>
      </c>
      <c r="J20" s="517"/>
      <c r="K20" s="646"/>
      <c r="L20" s="645">
        <f>+M20+N20</f>
        <v>0</v>
      </c>
      <c r="M20" s="517"/>
      <c r="N20" s="646"/>
      <c r="O20" s="645">
        <f>+P20+Q20</f>
        <v>0</v>
      </c>
      <c r="P20" s="517"/>
      <c r="Q20" s="448"/>
    </row>
    <row r="21" spans="2:17" ht="19.5" customHeight="1" x14ac:dyDescent="0.3">
      <c r="B21" s="94">
        <v>21</v>
      </c>
      <c r="C21" s="152" t="s">
        <v>3186</v>
      </c>
      <c r="D21" s="152"/>
      <c r="E21" s="689" t="s">
        <v>3199</v>
      </c>
      <c r="F21" s="75">
        <f>+G21+H21</f>
        <v>0</v>
      </c>
      <c r="G21" s="644">
        <f t="shared" si="4"/>
        <v>0</v>
      </c>
      <c r="H21" s="76">
        <f t="shared" si="5"/>
        <v>0</v>
      </c>
      <c r="I21" s="645">
        <f>+J21+K21</f>
        <v>0</v>
      </c>
      <c r="J21" s="517"/>
      <c r="K21" s="646"/>
      <c r="L21" s="645">
        <f>+M21+N21</f>
        <v>0</v>
      </c>
      <c r="M21" s="517"/>
      <c r="N21" s="646"/>
      <c r="O21" s="645">
        <f>+P21+Q21</f>
        <v>0</v>
      </c>
      <c r="P21" s="517"/>
      <c r="Q21" s="448"/>
    </row>
    <row r="22" spans="2:17" ht="19.5" customHeight="1" x14ac:dyDescent="0.3">
      <c r="B22" s="94">
        <v>22</v>
      </c>
      <c r="C22" s="152" t="s">
        <v>3186</v>
      </c>
      <c r="D22" s="152"/>
      <c r="E22" s="689" t="s">
        <v>3200</v>
      </c>
      <c r="F22" s="75">
        <f t="shared" si="0"/>
        <v>0</v>
      </c>
      <c r="G22" s="644">
        <f t="shared" si="4"/>
        <v>0</v>
      </c>
      <c r="H22" s="76">
        <f t="shared" si="5"/>
        <v>0</v>
      </c>
      <c r="I22" s="645">
        <f t="shared" si="1"/>
        <v>0</v>
      </c>
      <c r="J22" s="517"/>
      <c r="K22" s="646"/>
      <c r="L22" s="645">
        <f t="shared" ref="L22" si="7">+M22+N22</f>
        <v>0</v>
      </c>
      <c r="M22" s="517"/>
      <c r="N22" s="646"/>
      <c r="O22" s="645">
        <f t="shared" si="3"/>
        <v>0</v>
      </c>
      <c r="P22" s="517"/>
      <c r="Q22" s="448"/>
    </row>
    <row r="23" spans="2:17" ht="19.5" customHeight="1" x14ac:dyDescent="0.3">
      <c r="B23" s="94">
        <v>23</v>
      </c>
      <c r="C23" s="152" t="s">
        <v>3186</v>
      </c>
      <c r="D23" s="152"/>
      <c r="E23" s="689" t="s">
        <v>3201</v>
      </c>
      <c r="F23" s="75">
        <f>+G23+H23</f>
        <v>0</v>
      </c>
      <c r="G23" s="644">
        <f t="shared" si="4"/>
        <v>0</v>
      </c>
      <c r="H23" s="76">
        <f t="shared" si="5"/>
        <v>0</v>
      </c>
      <c r="I23" s="645">
        <f>+J23+K23</f>
        <v>0</v>
      </c>
      <c r="J23" s="517"/>
      <c r="K23" s="646"/>
      <c r="L23" s="645">
        <f>+M23+N23</f>
        <v>0</v>
      </c>
      <c r="M23" s="517"/>
      <c r="N23" s="646"/>
      <c r="O23" s="645">
        <f>+P23+Q23</f>
        <v>0</v>
      </c>
      <c r="P23" s="517"/>
      <c r="Q23" s="448"/>
    </row>
    <row r="24" spans="2:17" ht="19.5" customHeight="1" x14ac:dyDescent="0.3">
      <c r="B24" s="94">
        <v>24</v>
      </c>
      <c r="C24" s="152" t="s">
        <v>3186</v>
      </c>
      <c r="D24" s="152"/>
      <c r="E24" s="689" t="s">
        <v>3202</v>
      </c>
      <c r="F24" s="75">
        <f t="shared" si="0"/>
        <v>0</v>
      </c>
      <c r="G24" s="644">
        <f t="shared" si="4"/>
        <v>0</v>
      </c>
      <c r="H24" s="76">
        <f t="shared" si="5"/>
        <v>0</v>
      </c>
      <c r="I24" s="645">
        <f t="shared" si="1"/>
        <v>0</v>
      </c>
      <c r="J24" s="517"/>
      <c r="K24" s="646"/>
      <c r="L24" s="645">
        <f t="shared" ref="L24:L49" si="8">+M24+N24</f>
        <v>0</v>
      </c>
      <c r="M24" s="517"/>
      <c r="N24" s="646"/>
      <c r="O24" s="645">
        <f t="shared" si="3"/>
        <v>0</v>
      </c>
      <c r="P24" s="517"/>
      <c r="Q24" s="448"/>
    </row>
    <row r="25" spans="2:17" ht="19.5" customHeight="1" x14ac:dyDescent="0.3">
      <c r="B25" s="94">
        <v>25</v>
      </c>
      <c r="C25" s="152" t="s">
        <v>3186</v>
      </c>
      <c r="D25" s="152"/>
      <c r="E25" s="689" t="s">
        <v>3203</v>
      </c>
      <c r="F25" s="75">
        <f t="shared" si="0"/>
        <v>0</v>
      </c>
      <c r="G25" s="644">
        <f t="shared" si="4"/>
        <v>0</v>
      </c>
      <c r="H25" s="76">
        <f t="shared" si="5"/>
        <v>0</v>
      </c>
      <c r="I25" s="645">
        <f t="shared" si="1"/>
        <v>0</v>
      </c>
      <c r="J25" s="517"/>
      <c r="K25" s="646"/>
      <c r="L25" s="645">
        <f t="shared" si="8"/>
        <v>0</v>
      </c>
      <c r="M25" s="517"/>
      <c r="N25" s="646"/>
      <c r="O25" s="645">
        <f t="shared" si="3"/>
        <v>0</v>
      </c>
      <c r="P25" s="517"/>
      <c r="Q25" s="448"/>
    </row>
    <row r="26" spans="2:17" ht="19.5" customHeight="1" x14ac:dyDescent="0.3">
      <c r="B26" s="94">
        <v>26</v>
      </c>
      <c r="C26" s="152" t="s">
        <v>3186</v>
      </c>
      <c r="D26" s="152"/>
      <c r="E26" s="690" t="s">
        <v>3204</v>
      </c>
      <c r="F26" s="75">
        <f t="shared" si="0"/>
        <v>0</v>
      </c>
      <c r="G26" s="644">
        <f t="shared" si="4"/>
        <v>0</v>
      </c>
      <c r="H26" s="76">
        <f t="shared" si="5"/>
        <v>0</v>
      </c>
      <c r="I26" s="645">
        <f t="shared" si="1"/>
        <v>0</v>
      </c>
      <c r="J26" s="517"/>
      <c r="K26" s="646"/>
      <c r="L26" s="645">
        <f t="shared" si="8"/>
        <v>0</v>
      </c>
      <c r="M26" s="517"/>
      <c r="N26" s="646"/>
      <c r="O26" s="645">
        <f t="shared" si="3"/>
        <v>0</v>
      </c>
      <c r="P26" s="517"/>
      <c r="Q26" s="448"/>
    </row>
    <row r="27" spans="2:17" ht="19.5" customHeight="1" x14ac:dyDescent="0.3">
      <c r="B27" s="94">
        <v>27</v>
      </c>
      <c r="C27" s="152" t="s">
        <v>3186</v>
      </c>
      <c r="D27" s="152" t="s">
        <v>3264</v>
      </c>
      <c r="E27" s="690" t="s">
        <v>3265</v>
      </c>
      <c r="F27" s="75">
        <f t="shared" si="0"/>
        <v>0</v>
      </c>
      <c r="G27" s="644">
        <f t="shared" si="4"/>
        <v>0</v>
      </c>
      <c r="H27" s="76">
        <f t="shared" si="5"/>
        <v>0</v>
      </c>
      <c r="I27" s="645">
        <f t="shared" si="1"/>
        <v>0</v>
      </c>
      <c r="J27" s="517"/>
      <c r="K27" s="646"/>
      <c r="L27" s="645">
        <f t="shared" si="8"/>
        <v>0</v>
      </c>
      <c r="M27" s="517"/>
      <c r="N27" s="646"/>
      <c r="O27" s="645">
        <f t="shared" si="3"/>
        <v>0</v>
      </c>
      <c r="P27" s="517"/>
      <c r="Q27" s="448"/>
    </row>
    <row r="28" spans="2:17" ht="19.5" customHeight="1" x14ac:dyDescent="0.3">
      <c r="B28" s="94">
        <v>28</v>
      </c>
      <c r="C28" s="152" t="s">
        <v>3186</v>
      </c>
      <c r="D28" s="152"/>
      <c r="E28" s="689" t="s">
        <v>3205</v>
      </c>
      <c r="F28" s="75">
        <f t="shared" si="0"/>
        <v>0</v>
      </c>
      <c r="G28" s="644">
        <f t="shared" si="4"/>
        <v>0</v>
      </c>
      <c r="H28" s="76">
        <f t="shared" si="5"/>
        <v>0</v>
      </c>
      <c r="I28" s="645">
        <f t="shared" si="1"/>
        <v>0</v>
      </c>
      <c r="J28" s="517"/>
      <c r="K28" s="646"/>
      <c r="L28" s="645">
        <f t="shared" si="8"/>
        <v>0</v>
      </c>
      <c r="M28" s="517"/>
      <c r="N28" s="646"/>
      <c r="O28" s="645">
        <f t="shared" si="3"/>
        <v>0</v>
      </c>
      <c r="P28" s="517"/>
      <c r="Q28" s="448"/>
    </row>
    <row r="29" spans="2:17" ht="19.5" customHeight="1" x14ac:dyDescent="0.3">
      <c r="B29" s="94">
        <v>29</v>
      </c>
      <c r="C29" s="152" t="s">
        <v>3186</v>
      </c>
      <c r="D29" s="152"/>
      <c r="E29" s="689" t="s">
        <v>3206</v>
      </c>
      <c r="F29" s="75">
        <f t="shared" si="0"/>
        <v>0</v>
      </c>
      <c r="G29" s="644">
        <f t="shared" si="4"/>
        <v>0</v>
      </c>
      <c r="H29" s="76">
        <f t="shared" si="5"/>
        <v>0</v>
      </c>
      <c r="I29" s="645">
        <f t="shared" si="1"/>
        <v>0</v>
      </c>
      <c r="J29" s="517"/>
      <c r="K29" s="646"/>
      <c r="L29" s="645">
        <f t="shared" si="8"/>
        <v>0</v>
      </c>
      <c r="M29" s="517"/>
      <c r="N29" s="646"/>
      <c r="O29" s="645">
        <f t="shared" si="3"/>
        <v>0</v>
      </c>
      <c r="P29" s="517"/>
      <c r="Q29" s="448"/>
    </row>
    <row r="30" spans="2:17" ht="19.5" customHeight="1" x14ac:dyDescent="0.3">
      <c r="B30" s="94">
        <v>30</v>
      </c>
      <c r="C30" s="152" t="s">
        <v>3186</v>
      </c>
      <c r="D30" s="152"/>
      <c r="E30" s="689" t="s">
        <v>3207</v>
      </c>
      <c r="F30" s="75">
        <f t="shared" si="0"/>
        <v>0</v>
      </c>
      <c r="G30" s="644">
        <f t="shared" si="4"/>
        <v>0</v>
      </c>
      <c r="H30" s="76">
        <f t="shared" si="5"/>
        <v>0</v>
      </c>
      <c r="I30" s="645">
        <f t="shared" si="1"/>
        <v>0</v>
      </c>
      <c r="J30" s="517"/>
      <c r="K30" s="646"/>
      <c r="L30" s="645">
        <f t="shared" si="8"/>
        <v>0</v>
      </c>
      <c r="M30" s="517"/>
      <c r="N30" s="646"/>
      <c r="O30" s="645">
        <f t="shared" si="3"/>
        <v>0</v>
      </c>
      <c r="P30" s="517"/>
      <c r="Q30" s="448"/>
    </row>
    <row r="31" spans="2:17" ht="19.5" customHeight="1" x14ac:dyDescent="0.3">
      <c r="B31" s="94">
        <v>31</v>
      </c>
      <c r="C31" s="152" t="s">
        <v>3186</v>
      </c>
      <c r="D31" s="152"/>
      <c r="E31" s="689" t="s">
        <v>3208</v>
      </c>
      <c r="F31" s="75">
        <f t="shared" si="0"/>
        <v>0</v>
      </c>
      <c r="G31" s="644">
        <f t="shared" si="4"/>
        <v>0</v>
      </c>
      <c r="H31" s="76">
        <f t="shared" si="5"/>
        <v>0</v>
      </c>
      <c r="I31" s="645">
        <f t="shared" si="1"/>
        <v>0</v>
      </c>
      <c r="J31" s="517"/>
      <c r="K31" s="646"/>
      <c r="L31" s="645">
        <f t="shared" si="8"/>
        <v>0</v>
      </c>
      <c r="M31" s="517"/>
      <c r="N31" s="646"/>
      <c r="O31" s="645">
        <f t="shared" si="3"/>
        <v>0</v>
      </c>
      <c r="P31" s="517"/>
      <c r="Q31" s="448"/>
    </row>
    <row r="32" spans="2:17" ht="19.5" customHeight="1" x14ac:dyDescent="0.3">
      <c r="B32" s="94">
        <v>32</v>
      </c>
      <c r="C32" s="152" t="s">
        <v>3186</v>
      </c>
      <c r="D32" s="152" t="s">
        <v>3264</v>
      </c>
      <c r="E32" s="690" t="s">
        <v>3266</v>
      </c>
      <c r="F32" s="75">
        <f t="shared" si="0"/>
        <v>0</v>
      </c>
      <c r="G32" s="644">
        <f t="shared" si="4"/>
        <v>0</v>
      </c>
      <c r="H32" s="76">
        <f t="shared" si="5"/>
        <v>0</v>
      </c>
      <c r="I32" s="645">
        <f t="shared" si="1"/>
        <v>0</v>
      </c>
      <c r="J32" s="517"/>
      <c r="K32" s="646"/>
      <c r="L32" s="645">
        <f t="shared" si="8"/>
        <v>0</v>
      </c>
      <c r="M32" s="517"/>
      <c r="N32" s="646"/>
      <c r="O32" s="645">
        <f t="shared" si="3"/>
        <v>0</v>
      </c>
      <c r="P32" s="517"/>
      <c r="Q32" s="448"/>
    </row>
    <row r="33" spans="2:17" ht="19.5" customHeight="1" x14ac:dyDescent="0.3">
      <c r="B33" s="94">
        <v>33</v>
      </c>
      <c r="C33" s="152" t="s">
        <v>3186</v>
      </c>
      <c r="D33" s="152"/>
      <c r="E33" s="689" t="s">
        <v>3209</v>
      </c>
      <c r="F33" s="75">
        <f t="shared" si="0"/>
        <v>0</v>
      </c>
      <c r="G33" s="644">
        <f t="shared" si="4"/>
        <v>0</v>
      </c>
      <c r="H33" s="76">
        <f t="shared" si="5"/>
        <v>0</v>
      </c>
      <c r="I33" s="645">
        <f t="shared" si="1"/>
        <v>0</v>
      </c>
      <c r="J33" s="517"/>
      <c r="K33" s="646"/>
      <c r="L33" s="645">
        <f t="shared" si="8"/>
        <v>0</v>
      </c>
      <c r="M33" s="517"/>
      <c r="N33" s="646"/>
      <c r="O33" s="645">
        <f t="shared" si="3"/>
        <v>0</v>
      </c>
      <c r="P33" s="517"/>
      <c r="Q33" s="448"/>
    </row>
    <row r="34" spans="2:17" ht="19.5" customHeight="1" x14ac:dyDescent="0.3">
      <c r="B34" s="94">
        <v>34</v>
      </c>
      <c r="C34" s="152" t="s">
        <v>3186</v>
      </c>
      <c r="D34" s="152"/>
      <c r="E34" s="689" t="s">
        <v>3210</v>
      </c>
      <c r="F34" s="75">
        <f t="shared" si="0"/>
        <v>0</v>
      </c>
      <c r="G34" s="644">
        <f t="shared" si="4"/>
        <v>0</v>
      </c>
      <c r="H34" s="76">
        <f t="shared" si="5"/>
        <v>0</v>
      </c>
      <c r="I34" s="645">
        <f t="shared" si="1"/>
        <v>0</v>
      </c>
      <c r="J34" s="517"/>
      <c r="K34" s="646"/>
      <c r="L34" s="645">
        <f t="shared" si="8"/>
        <v>0</v>
      </c>
      <c r="M34" s="517"/>
      <c r="N34" s="646"/>
      <c r="O34" s="645">
        <f t="shared" si="3"/>
        <v>0</v>
      </c>
      <c r="P34" s="517"/>
      <c r="Q34" s="448"/>
    </row>
    <row r="35" spans="2:17" ht="19.5" customHeight="1" x14ac:dyDescent="0.3">
      <c r="B35" s="94">
        <v>35</v>
      </c>
      <c r="C35" s="152" t="s">
        <v>3186</v>
      </c>
      <c r="D35" s="152"/>
      <c r="E35" s="690" t="s">
        <v>3211</v>
      </c>
      <c r="F35" s="75">
        <f t="shared" si="0"/>
        <v>0</v>
      </c>
      <c r="G35" s="644">
        <f t="shared" si="4"/>
        <v>0</v>
      </c>
      <c r="H35" s="76">
        <f t="shared" si="5"/>
        <v>0</v>
      </c>
      <c r="I35" s="645">
        <f t="shared" si="1"/>
        <v>0</v>
      </c>
      <c r="J35" s="517"/>
      <c r="K35" s="646"/>
      <c r="L35" s="645">
        <f t="shared" si="8"/>
        <v>0</v>
      </c>
      <c r="M35" s="517"/>
      <c r="N35" s="646"/>
      <c r="O35" s="645">
        <f t="shared" si="3"/>
        <v>0</v>
      </c>
      <c r="P35" s="517"/>
      <c r="Q35" s="448"/>
    </row>
    <row r="36" spans="2:17" ht="19.5" customHeight="1" x14ac:dyDescent="0.3">
      <c r="B36" s="94">
        <v>36</v>
      </c>
      <c r="C36" s="152" t="s">
        <v>3186</v>
      </c>
      <c r="D36" s="152"/>
      <c r="E36" s="690" t="s">
        <v>3212</v>
      </c>
      <c r="F36" s="75">
        <f t="shared" si="0"/>
        <v>0</v>
      </c>
      <c r="G36" s="644">
        <f t="shared" si="4"/>
        <v>0</v>
      </c>
      <c r="H36" s="76">
        <f t="shared" si="5"/>
        <v>0</v>
      </c>
      <c r="I36" s="645">
        <f t="shared" si="1"/>
        <v>0</v>
      </c>
      <c r="J36" s="517"/>
      <c r="K36" s="646"/>
      <c r="L36" s="645">
        <f t="shared" si="8"/>
        <v>0</v>
      </c>
      <c r="M36" s="517"/>
      <c r="N36" s="646"/>
      <c r="O36" s="645">
        <f t="shared" si="3"/>
        <v>0</v>
      </c>
      <c r="P36" s="517"/>
      <c r="Q36" s="448"/>
    </row>
    <row r="37" spans="2:17" ht="19.5" customHeight="1" x14ac:dyDescent="0.3">
      <c r="B37" s="94">
        <v>37</v>
      </c>
      <c r="C37" s="152" t="s">
        <v>3186</v>
      </c>
      <c r="D37" s="152" t="s">
        <v>3264</v>
      </c>
      <c r="E37" s="690" t="s">
        <v>3267</v>
      </c>
      <c r="F37" s="75">
        <f t="shared" si="0"/>
        <v>0</v>
      </c>
      <c r="G37" s="644">
        <f t="shared" si="4"/>
        <v>0</v>
      </c>
      <c r="H37" s="76">
        <f t="shared" si="5"/>
        <v>0</v>
      </c>
      <c r="I37" s="645">
        <f t="shared" si="1"/>
        <v>0</v>
      </c>
      <c r="J37" s="517"/>
      <c r="K37" s="646"/>
      <c r="L37" s="645">
        <f t="shared" si="8"/>
        <v>0</v>
      </c>
      <c r="M37" s="517"/>
      <c r="N37" s="646"/>
      <c r="O37" s="645">
        <f t="shared" si="3"/>
        <v>0</v>
      </c>
      <c r="P37" s="517"/>
      <c r="Q37" s="448"/>
    </row>
    <row r="38" spans="2:17" ht="19.5" customHeight="1" x14ac:dyDescent="0.3">
      <c r="B38" s="94">
        <v>38</v>
      </c>
      <c r="C38" s="152" t="s">
        <v>3186</v>
      </c>
      <c r="D38" s="152"/>
      <c r="E38" s="689" t="s">
        <v>3213</v>
      </c>
      <c r="F38" s="75">
        <f t="shared" si="0"/>
        <v>0</v>
      </c>
      <c r="G38" s="644">
        <f t="shared" si="4"/>
        <v>0</v>
      </c>
      <c r="H38" s="76">
        <f t="shared" si="5"/>
        <v>0</v>
      </c>
      <c r="I38" s="645">
        <f t="shared" si="1"/>
        <v>0</v>
      </c>
      <c r="J38" s="517"/>
      <c r="K38" s="646"/>
      <c r="L38" s="645">
        <f t="shared" si="8"/>
        <v>0</v>
      </c>
      <c r="M38" s="517"/>
      <c r="N38" s="646"/>
      <c r="O38" s="645">
        <f t="shared" si="3"/>
        <v>0</v>
      </c>
      <c r="P38" s="517"/>
      <c r="Q38" s="448"/>
    </row>
    <row r="39" spans="2:17" ht="19.5" customHeight="1" x14ac:dyDescent="0.3">
      <c r="B39" s="94">
        <v>39</v>
      </c>
      <c r="C39" s="152" t="s">
        <v>3186</v>
      </c>
      <c r="D39" s="152"/>
      <c r="E39" s="689" t="s">
        <v>3214</v>
      </c>
      <c r="F39" s="75">
        <f t="shared" si="0"/>
        <v>0</v>
      </c>
      <c r="G39" s="644">
        <f t="shared" si="4"/>
        <v>0</v>
      </c>
      <c r="H39" s="76">
        <f t="shared" si="5"/>
        <v>0</v>
      </c>
      <c r="I39" s="645">
        <f t="shared" si="1"/>
        <v>0</v>
      </c>
      <c r="J39" s="517"/>
      <c r="K39" s="646"/>
      <c r="L39" s="645">
        <f t="shared" si="8"/>
        <v>0</v>
      </c>
      <c r="M39" s="517"/>
      <c r="N39" s="646"/>
      <c r="O39" s="645">
        <f t="shared" si="3"/>
        <v>0</v>
      </c>
      <c r="P39" s="517"/>
      <c r="Q39" s="448"/>
    </row>
    <row r="40" spans="2:17" ht="19.5" customHeight="1" x14ac:dyDescent="0.3">
      <c r="B40" s="94">
        <v>40</v>
      </c>
      <c r="C40" s="152" t="s">
        <v>3186</v>
      </c>
      <c r="D40" s="152"/>
      <c r="E40" s="689" t="s">
        <v>3215</v>
      </c>
      <c r="F40" s="75">
        <f t="shared" si="0"/>
        <v>0</v>
      </c>
      <c r="G40" s="644">
        <f t="shared" si="4"/>
        <v>0</v>
      </c>
      <c r="H40" s="76">
        <f t="shared" si="5"/>
        <v>0</v>
      </c>
      <c r="I40" s="645">
        <f t="shared" si="1"/>
        <v>0</v>
      </c>
      <c r="J40" s="517"/>
      <c r="K40" s="646"/>
      <c r="L40" s="645">
        <f t="shared" si="8"/>
        <v>0</v>
      </c>
      <c r="M40" s="517"/>
      <c r="N40" s="646"/>
      <c r="O40" s="645">
        <f t="shared" si="3"/>
        <v>0</v>
      </c>
      <c r="P40" s="517"/>
      <c r="Q40" s="448"/>
    </row>
    <row r="41" spans="2:17" ht="19.5" customHeight="1" x14ac:dyDescent="0.3">
      <c r="B41" s="94">
        <v>41</v>
      </c>
      <c r="C41" s="152" t="s">
        <v>3186</v>
      </c>
      <c r="D41" s="152"/>
      <c r="E41" s="689" t="s">
        <v>3216</v>
      </c>
      <c r="F41" s="75">
        <f t="shared" si="0"/>
        <v>0</v>
      </c>
      <c r="G41" s="644">
        <f t="shared" si="4"/>
        <v>0</v>
      </c>
      <c r="H41" s="76">
        <f t="shared" si="5"/>
        <v>0</v>
      </c>
      <c r="I41" s="645">
        <f t="shared" si="1"/>
        <v>0</v>
      </c>
      <c r="J41" s="517"/>
      <c r="K41" s="646"/>
      <c r="L41" s="645">
        <f t="shared" si="8"/>
        <v>0</v>
      </c>
      <c r="M41" s="517"/>
      <c r="N41" s="646"/>
      <c r="O41" s="645">
        <f t="shared" si="3"/>
        <v>0</v>
      </c>
      <c r="P41" s="517"/>
      <c r="Q41" s="448"/>
    </row>
    <row r="42" spans="2:17" ht="19.5" customHeight="1" x14ac:dyDescent="0.3">
      <c r="B42" s="94">
        <v>42</v>
      </c>
      <c r="C42" s="152" t="s">
        <v>3186</v>
      </c>
      <c r="D42" s="152"/>
      <c r="E42" s="689" t="s">
        <v>3217</v>
      </c>
      <c r="F42" s="75">
        <f t="shared" si="0"/>
        <v>0</v>
      </c>
      <c r="G42" s="644">
        <f t="shared" si="4"/>
        <v>0</v>
      </c>
      <c r="H42" s="76">
        <f t="shared" si="5"/>
        <v>0</v>
      </c>
      <c r="I42" s="645">
        <f t="shared" si="1"/>
        <v>0</v>
      </c>
      <c r="J42" s="517"/>
      <c r="K42" s="646"/>
      <c r="L42" s="645">
        <f t="shared" si="8"/>
        <v>0</v>
      </c>
      <c r="M42" s="517"/>
      <c r="N42" s="646"/>
      <c r="O42" s="645">
        <f t="shared" si="3"/>
        <v>0</v>
      </c>
      <c r="P42" s="517"/>
      <c r="Q42" s="448"/>
    </row>
    <row r="43" spans="2:17" ht="19.5" customHeight="1" x14ac:dyDescent="0.3">
      <c r="B43" s="94">
        <v>43</v>
      </c>
      <c r="C43" s="152" t="s">
        <v>3186</v>
      </c>
      <c r="D43" s="152"/>
      <c r="E43" s="689" t="s">
        <v>3218</v>
      </c>
      <c r="F43" s="75">
        <f t="shared" si="0"/>
        <v>0</v>
      </c>
      <c r="G43" s="644">
        <f t="shared" si="4"/>
        <v>0</v>
      </c>
      <c r="H43" s="76">
        <f t="shared" si="5"/>
        <v>0</v>
      </c>
      <c r="I43" s="645">
        <f t="shared" si="1"/>
        <v>0</v>
      </c>
      <c r="J43" s="517"/>
      <c r="K43" s="646"/>
      <c r="L43" s="645">
        <f t="shared" si="8"/>
        <v>0</v>
      </c>
      <c r="M43" s="517"/>
      <c r="N43" s="646"/>
      <c r="O43" s="645">
        <f t="shared" si="3"/>
        <v>0</v>
      </c>
      <c r="P43" s="517"/>
      <c r="Q43" s="448"/>
    </row>
    <row r="44" spans="2:17" ht="19.5" customHeight="1" x14ac:dyDescent="0.3">
      <c r="B44" s="94">
        <v>44</v>
      </c>
      <c r="C44" s="152" t="s">
        <v>3186</v>
      </c>
      <c r="D44" s="152"/>
      <c r="E44" s="689" t="s">
        <v>3219</v>
      </c>
      <c r="F44" s="75">
        <f t="shared" si="0"/>
        <v>0</v>
      </c>
      <c r="G44" s="644">
        <f t="shared" si="4"/>
        <v>0</v>
      </c>
      <c r="H44" s="76">
        <f t="shared" si="5"/>
        <v>0</v>
      </c>
      <c r="I44" s="645">
        <f t="shared" si="1"/>
        <v>0</v>
      </c>
      <c r="J44" s="517"/>
      <c r="K44" s="646"/>
      <c r="L44" s="645">
        <f t="shared" si="8"/>
        <v>0</v>
      </c>
      <c r="M44" s="517"/>
      <c r="N44" s="646"/>
      <c r="O44" s="645">
        <f t="shared" si="3"/>
        <v>0</v>
      </c>
      <c r="P44" s="517"/>
      <c r="Q44" s="448"/>
    </row>
    <row r="45" spans="2:17" ht="19.5" customHeight="1" x14ac:dyDescent="0.3">
      <c r="B45" s="94">
        <v>45</v>
      </c>
      <c r="C45" s="152" t="s">
        <v>3186</v>
      </c>
      <c r="D45" s="152"/>
      <c r="E45" s="617" t="s">
        <v>3220</v>
      </c>
      <c r="F45" s="75">
        <f t="shared" si="0"/>
        <v>0</v>
      </c>
      <c r="G45" s="644">
        <f t="shared" si="4"/>
        <v>0</v>
      </c>
      <c r="H45" s="76">
        <f t="shared" si="5"/>
        <v>0</v>
      </c>
      <c r="I45" s="645">
        <f t="shared" si="1"/>
        <v>0</v>
      </c>
      <c r="J45" s="517"/>
      <c r="K45" s="646"/>
      <c r="L45" s="645">
        <f t="shared" si="8"/>
        <v>0</v>
      </c>
      <c r="M45" s="517"/>
      <c r="N45" s="646"/>
      <c r="O45" s="645">
        <f t="shared" si="3"/>
        <v>0</v>
      </c>
      <c r="P45" s="517"/>
      <c r="Q45" s="448"/>
    </row>
    <row r="46" spans="2:17" ht="19.5" customHeight="1" x14ac:dyDescent="0.3">
      <c r="B46" s="94">
        <v>46</v>
      </c>
      <c r="C46" s="152" t="s">
        <v>3186</v>
      </c>
      <c r="D46" s="152"/>
      <c r="E46" s="689" t="s">
        <v>3221</v>
      </c>
      <c r="F46" s="75">
        <f t="shared" si="0"/>
        <v>0</v>
      </c>
      <c r="G46" s="644">
        <f t="shared" si="4"/>
        <v>0</v>
      </c>
      <c r="H46" s="76">
        <f t="shared" si="5"/>
        <v>0</v>
      </c>
      <c r="I46" s="645">
        <f t="shared" si="1"/>
        <v>0</v>
      </c>
      <c r="J46" s="517"/>
      <c r="K46" s="646"/>
      <c r="L46" s="645">
        <f t="shared" si="8"/>
        <v>0</v>
      </c>
      <c r="M46" s="517"/>
      <c r="N46" s="646"/>
      <c r="O46" s="645">
        <f t="shared" si="3"/>
        <v>0</v>
      </c>
      <c r="P46" s="517"/>
      <c r="Q46" s="448"/>
    </row>
    <row r="47" spans="2:17" ht="19.5" customHeight="1" x14ac:dyDescent="0.3">
      <c r="B47" s="94">
        <v>47</v>
      </c>
      <c r="C47" s="152" t="s">
        <v>3186</v>
      </c>
      <c r="D47" s="152" t="s">
        <v>3264</v>
      </c>
      <c r="E47" s="617" t="s">
        <v>3268</v>
      </c>
      <c r="F47" s="75">
        <f t="shared" si="0"/>
        <v>0</v>
      </c>
      <c r="G47" s="644">
        <f t="shared" si="4"/>
        <v>0</v>
      </c>
      <c r="H47" s="76">
        <f t="shared" si="5"/>
        <v>0</v>
      </c>
      <c r="I47" s="645">
        <f t="shared" si="1"/>
        <v>0</v>
      </c>
      <c r="J47" s="517"/>
      <c r="K47" s="646"/>
      <c r="L47" s="645">
        <f t="shared" si="8"/>
        <v>0</v>
      </c>
      <c r="M47" s="517"/>
      <c r="N47" s="646"/>
      <c r="O47" s="645">
        <f t="shared" si="3"/>
        <v>0</v>
      </c>
      <c r="P47" s="517"/>
      <c r="Q47" s="448"/>
    </row>
    <row r="48" spans="2:17" ht="19.5" customHeight="1" x14ac:dyDescent="0.3">
      <c r="B48" s="94">
        <v>48</v>
      </c>
      <c r="C48" s="152" t="s">
        <v>3186</v>
      </c>
      <c r="D48" s="152" t="s">
        <v>3264</v>
      </c>
      <c r="E48" s="617" t="s">
        <v>3269</v>
      </c>
      <c r="F48" s="75">
        <f t="shared" si="0"/>
        <v>0</v>
      </c>
      <c r="G48" s="644">
        <f t="shared" si="4"/>
        <v>0</v>
      </c>
      <c r="H48" s="76">
        <f t="shared" si="5"/>
        <v>0</v>
      </c>
      <c r="I48" s="645">
        <f t="shared" si="1"/>
        <v>0</v>
      </c>
      <c r="J48" s="517"/>
      <c r="K48" s="646"/>
      <c r="L48" s="645">
        <f t="shared" si="8"/>
        <v>0</v>
      </c>
      <c r="M48" s="517"/>
      <c r="N48" s="646"/>
      <c r="O48" s="645">
        <f t="shared" si="3"/>
        <v>0</v>
      </c>
      <c r="P48" s="517"/>
      <c r="Q48" s="448"/>
    </row>
    <row r="49" spans="2:17" ht="19.5" customHeight="1" x14ac:dyDescent="0.3">
      <c r="B49" s="94">
        <v>49</v>
      </c>
      <c r="C49" s="152" t="s">
        <v>3186</v>
      </c>
      <c r="D49" s="152" t="s">
        <v>3264</v>
      </c>
      <c r="E49" s="691" t="s">
        <v>3270</v>
      </c>
      <c r="F49" s="75">
        <f t="shared" si="0"/>
        <v>0</v>
      </c>
      <c r="G49" s="644">
        <f t="shared" si="4"/>
        <v>0</v>
      </c>
      <c r="H49" s="76">
        <f t="shared" si="5"/>
        <v>0</v>
      </c>
      <c r="I49" s="645">
        <f t="shared" si="1"/>
        <v>0</v>
      </c>
      <c r="J49" s="517"/>
      <c r="K49" s="646"/>
      <c r="L49" s="645">
        <f t="shared" si="8"/>
        <v>0</v>
      </c>
      <c r="M49" s="517"/>
      <c r="N49" s="646"/>
      <c r="O49" s="645">
        <f t="shared" si="3"/>
        <v>0</v>
      </c>
      <c r="P49" s="517"/>
      <c r="Q49" s="448"/>
    </row>
    <row r="50" spans="2:17" ht="19.5" customHeight="1" x14ac:dyDescent="0.3">
      <c r="B50" s="94">
        <v>50</v>
      </c>
      <c r="C50" s="94" t="s">
        <v>3222</v>
      </c>
      <c r="E50" s="647" t="s">
        <v>3222</v>
      </c>
      <c r="F50" s="597">
        <f t="shared" si="0"/>
        <v>0</v>
      </c>
      <c r="G50" s="598">
        <f t="shared" si="4"/>
        <v>0</v>
      </c>
      <c r="H50" s="599">
        <f t="shared" si="5"/>
        <v>0</v>
      </c>
      <c r="I50" s="648">
        <f>+J50+K50</f>
        <v>0</v>
      </c>
      <c r="J50" s="598">
        <f>SUM(J51:J76)</f>
        <v>0</v>
      </c>
      <c r="K50" s="649">
        <f>SUM(K51:K76)</f>
        <v>0</v>
      </c>
      <c r="L50" s="648">
        <f>+M50+N50</f>
        <v>0</v>
      </c>
      <c r="M50" s="598">
        <f>SUM(M51:M76)</f>
        <v>0</v>
      </c>
      <c r="N50" s="649">
        <f>SUM(N51:N76)</f>
        <v>0</v>
      </c>
      <c r="O50" s="648">
        <f>+P50+Q50</f>
        <v>0</v>
      </c>
      <c r="P50" s="598">
        <f>SUM(P51:P76)</f>
        <v>0</v>
      </c>
      <c r="Q50" s="599">
        <f>SUM(Q51:Q76)</f>
        <v>0</v>
      </c>
    </row>
    <row r="51" spans="2:17" ht="19.5" customHeight="1" x14ac:dyDescent="0.3">
      <c r="B51" s="94">
        <v>51</v>
      </c>
      <c r="C51" s="94" t="s">
        <v>3222</v>
      </c>
      <c r="E51" s="690" t="s">
        <v>3223</v>
      </c>
      <c r="F51" s="75">
        <f t="shared" si="0"/>
        <v>0</v>
      </c>
      <c r="G51" s="644">
        <f t="shared" si="4"/>
        <v>0</v>
      </c>
      <c r="H51" s="76">
        <f t="shared" si="5"/>
        <v>0</v>
      </c>
      <c r="I51" s="645">
        <f t="shared" ref="I51:I76" si="9">+J51+K51</f>
        <v>0</v>
      </c>
      <c r="J51" s="517"/>
      <c r="K51" s="646"/>
      <c r="L51" s="645">
        <f t="shared" ref="L51:L69" si="10">+M51+N51</f>
        <v>0</v>
      </c>
      <c r="M51" s="517"/>
      <c r="N51" s="646"/>
      <c r="O51" s="645">
        <f t="shared" ref="O51:O76" si="11">+P51+Q51</f>
        <v>0</v>
      </c>
      <c r="P51" s="517"/>
      <c r="Q51" s="448"/>
    </row>
    <row r="52" spans="2:17" ht="19.5" customHeight="1" x14ac:dyDescent="0.3">
      <c r="B52" s="94">
        <v>52</v>
      </c>
      <c r="C52" s="94" t="s">
        <v>3222</v>
      </c>
      <c r="E52" s="690" t="s">
        <v>3224</v>
      </c>
      <c r="F52" s="75">
        <f t="shared" si="0"/>
        <v>0</v>
      </c>
      <c r="G52" s="644">
        <f t="shared" si="4"/>
        <v>0</v>
      </c>
      <c r="H52" s="76">
        <f t="shared" si="5"/>
        <v>0</v>
      </c>
      <c r="I52" s="645">
        <f t="shared" si="9"/>
        <v>0</v>
      </c>
      <c r="J52" s="517"/>
      <c r="K52" s="646"/>
      <c r="L52" s="645">
        <f t="shared" si="10"/>
        <v>0</v>
      </c>
      <c r="M52" s="517"/>
      <c r="N52" s="646"/>
      <c r="O52" s="645">
        <f t="shared" si="11"/>
        <v>0</v>
      </c>
      <c r="P52" s="517"/>
      <c r="Q52" s="448"/>
    </row>
    <row r="53" spans="2:17" ht="19.5" customHeight="1" x14ac:dyDescent="0.3">
      <c r="B53" s="94">
        <v>53</v>
      </c>
      <c r="C53" s="94" t="s">
        <v>3222</v>
      </c>
      <c r="D53" s="152" t="s">
        <v>3264</v>
      </c>
      <c r="E53" s="690" t="s">
        <v>3271</v>
      </c>
      <c r="F53" s="75">
        <f t="shared" si="0"/>
        <v>0</v>
      </c>
      <c r="G53" s="644">
        <f t="shared" si="4"/>
        <v>0</v>
      </c>
      <c r="H53" s="76">
        <f t="shared" si="5"/>
        <v>0</v>
      </c>
      <c r="I53" s="645">
        <f t="shared" si="9"/>
        <v>0</v>
      </c>
      <c r="J53" s="517"/>
      <c r="K53" s="646"/>
      <c r="L53" s="645">
        <f t="shared" si="10"/>
        <v>0</v>
      </c>
      <c r="M53" s="517"/>
      <c r="N53" s="646"/>
      <c r="O53" s="645">
        <f t="shared" si="11"/>
        <v>0</v>
      </c>
      <c r="P53" s="517"/>
      <c r="Q53" s="448"/>
    </row>
    <row r="54" spans="2:17" ht="19.5" customHeight="1" x14ac:dyDescent="0.3">
      <c r="B54" s="94">
        <v>54</v>
      </c>
      <c r="C54" s="94" t="s">
        <v>3222</v>
      </c>
      <c r="E54" s="690" t="s">
        <v>3225</v>
      </c>
      <c r="F54" s="75">
        <f t="shared" si="0"/>
        <v>0</v>
      </c>
      <c r="G54" s="644">
        <f t="shared" si="4"/>
        <v>0</v>
      </c>
      <c r="H54" s="76">
        <f t="shared" si="5"/>
        <v>0</v>
      </c>
      <c r="I54" s="645">
        <f t="shared" si="9"/>
        <v>0</v>
      </c>
      <c r="J54" s="517"/>
      <c r="K54" s="646"/>
      <c r="L54" s="645">
        <f t="shared" si="10"/>
        <v>0</v>
      </c>
      <c r="M54" s="517"/>
      <c r="N54" s="646"/>
      <c r="O54" s="645">
        <f t="shared" si="11"/>
        <v>0</v>
      </c>
      <c r="P54" s="517"/>
      <c r="Q54" s="448"/>
    </row>
    <row r="55" spans="2:17" ht="19.5" customHeight="1" x14ac:dyDescent="0.3">
      <c r="B55" s="94">
        <v>55</v>
      </c>
      <c r="C55" s="94" t="s">
        <v>3222</v>
      </c>
      <c r="E55" s="690" t="s">
        <v>3226</v>
      </c>
      <c r="F55" s="75">
        <f t="shared" si="0"/>
        <v>0</v>
      </c>
      <c r="G55" s="644">
        <f t="shared" si="4"/>
        <v>0</v>
      </c>
      <c r="H55" s="76">
        <f t="shared" si="5"/>
        <v>0</v>
      </c>
      <c r="I55" s="645">
        <f t="shared" si="9"/>
        <v>0</v>
      </c>
      <c r="J55" s="517"/>
      <c r="K55" s="646"/>
      <c r="L55" s="645">
        <f t="shared" si="10"/>
        <v>0</v>
      </c>
      <c r="M55" s="517"/>
      <c r="N55" s="646"/>
      <c r="O55" s="645">
        <f t="shared" si="11"/>
        <v>0</v>
      </c>
      <c r="P55" s="517"/>
      <c r="Q55" s="448"/>
    </row>
    <row r="56" spans="2:17" ht="19.5" customHeight="1" x14ac:dyDescent="0.3">
      <c r="B56" s="94">
        <v>56</v>
      </c>
      <c r="C56" s="94" t="s">
        <v>3222</v>
      </c>
      <c r="E56" s="690" t="s">
        <v>3227</v>
      </c>
      <c r="F56" s="75">
        <f t="shared" si="0"/>
        <v>0</v>
      </c>
      <c r="G56" s="644">
        <f t="shared" si="4"/>
        <v>0</v>
      </c>
      <c r="H56" s="76">
        <f t="shared" si="5"/>
        <v>0</v>
      </c>
      <c r="I56" s="645">
        <f t="shared" si="9"/>
        <v>0</v>
      </c>
      <c r="J56" s="517"/>
      <c r="K56" s="646"/>
      <c r="L56" s="645">
        <f t="shared" si="10"/>
        <v>0</v>
      </c>
      <c r="M56" s="517"/>
      <c r="N56" s="646"/>
      <c r="O56" s="645">
        <f t="shared" si="11"/>
        <v>0</v>
      </c>
      <c r="P56" s="517"/>
      <c r="Q56" s="448"/>
    </row>
    <row r="57" spans="2:17" ht="19.5" customHeight="1" x14ac:dyDescent="0.3">
      <c r="B57" s="94">
        <v>57</v>
      </c>
      <c r="C57" s="94" t="s">
        <v>3222</v>
      </c>
      <c r="E57" s="690" t="s">
        <v>3228</v>
      </c>
      <c r="F57" s="75">
        <f t="shared" si="0"/>
        <v>0</v>
      </c>
      <c r="G57" s="644">
        <f t="shared" si="4"/>
        <v>0</v>
      </c>
      <c r="H57" s="76">
        <f t="shared" si="5"/>
        <v>0</v>
      </c>
      <c r="I57" s="645">
        <f t="shared" si="9"/>
        <v>0</v>
      </c>
      <c r="J57" s="517"/>
      <c r="K57" s="646"/>
      <c r="L57" s="645">
        <f t="shared" si="10"/>
        <v>0</v>
      </c>
      <c r="M57" s="517"/>
      <c r="N57" s="646"/>
      <c r="O57" s="645">
        <f t="shared" si="11"/>
        <v>0</v>
      </c>
      <c r="P57" s="517"/>
      <c r="Q57" s="448"/>
    </row>
    <row r="58" spans="2:17" ht="19.5" customHeight="1" x14ac:dyDescent="0.3">
      <c r="B58" s="94">
        <v>58</v>
      </c>
      <c r="C58" s="94" t="s">
        <v>3222</v>
      </c>
      <c r="D58" s="152" t="s">
        <v>3264</v>
      </c>
      <c r="E58" s="690" t="s">
        <v>3272</v>
      </c>
      <c r="F58" s="75">
        <f t="shared" si="0"/>
        <v>0</v>
      </c>
      <c r="G58" s="644">
        <f t="shared" si="4"/>
        <v>0</v>
      </c>
      <c r="H58" s="76">
        <f t="shared" si="5"/>
        <v>0</v>
      </c>
      <c r="I58" s="645">
        <f t="shared" si="9"/>
        <v>0</v>
      </c>
      <c r="J58" s="517"/>
      <c r="K58" s="646"/>
      <c r="L58" s="645">
        <f t="shared" si="10"/>
        <v>0</v>
      </c>
      <c r="M58" s="517"/>
      <c r="N58" s="646"/>
      <c r="O58" s="645">
        <f t="shared" si="11"/>
        <v>0</v>
      </c>
      <c r="P58" s="517"/>
      <c r="Q58" s="448"/>
    </row>
    <row r="59" spans="2:17" ht="19.5" customHeight="1" x14ac:dyDescent="0.3">
      <c r="B59" s="94">
        <v>59</v>
      </c>
      <c r="C59" s="94" t="s">
        <v>3222</v>
      </c>
      <c r="E59" s="690" t="s">
        <v>3229</v>
      </c>
      <c r="F59" s="75">
        <f t="shared" si="0"/>
        <v>0</v>
      </c>
      <c r="G59" s="644">
        <f t="shared" si="4"/>
        <v>0</v>
      </c>
      <c r="H59" s="76">
        <f t="shared" si="5"/>
        <v>0</v>
      </c>
      <c r="I59" s="645">
        <f t="shared" si="9"/>
        <v>0</v>
      </c>
      <c r="J59" s="517"/>
      <c r="K59" s="646"/>
      <c r="L59" s="645">
        <f t="shared" si="10"/>
        <v>0</v>
      </c>
      <c r="M59" s="517"/>
      <c r="N59" s="646"/>
      <c r="O59" s="645">
        <f t="shared" si="11"/>
        <v>0</v>
      </c>
      <c r="P59" s="517"/>
      <c r="Q59" s="448"/>
    </row>
    <row r="60" spans="2:17" ht="19.5" customHeight="1" x14ac:dyDescent="0.3">
      <c r="B60" s="94">
        <v>60</v>
      </c>
      <c r="C60" s="94" t="s">
        <v>3222</v>
      </c>
      <c r="D60" s="152" t="s">
        <v>3264</v>
      </c>
      <c r="E60" s="690" t="s">
        <v>3273</v>
      </c>
      <c r="F60" s="75">
        <f t="shared" si="0"/>
        <v>0</v>
      </c>
      <c r="G60" s="644">
        <f t="shared" si="4"/>
        <v>0</v>
      </c>
      <c r="H60" s="76">
        <f t="shared" si="5"/>
        <v>0</v>
      </c>
      <c r="I60" s="645">
        <f t="shared" si="9"/>
        <v>0</v>
      </c>
      <c r="J60" s="517"/>
      <c r="K60" s="646"/>
      <c r="L60" s="645">
        <f t="shared" si="10"/>
        <v>0</v>
      </c>
      <c r="M60" s="517"/>
      <c r="N60" s="646"/>
      <c r="O60" s="645">
        <f t="shared" si="11"/>
        <v>0</v>
      </c>
      <c r="P60" s="517"/>
      <c r="Q60" s="448"/>
    </row>
    <row r="61" spans="2:17" ht="19.5" customHeight="1" x14ac:dyDescent="0.3">
      <c r="B61" s="94">
        <v>61</v>
      </c>
      <c r="C61" s="94" t="s">
        <v>3222</v>
      </c>
      <c r="E61" s="690" t="s">
        <v>3230</v>
      </c>
      <c r="F61" s="75">
        <f t="shared" si="0"/>
        <v>0</v>
      </c>
      <c r="G61" s="644">
        <f t="shared" si="4"/>
        <v>0</v>
      </c>
      <c r="H61" s="76">
        <f t="shared" si="5"/>
        <v>0</v>
      </c>
      <c r="I61" s="645">
        <f t="shared" si="9"/>
        <v>0</v>
      </c>
      <c r="J61" s="517"/>
      <c r="K61" s="646"/>
      <c r="L61" s="645">
        <f t="shared" si="10"/>
        <v>0</v>
      </c>
      <c r="M61" s="517"/>
      <c r="N61" s="646"/>
      <c r="O61" s="645">
        <f t="shared" si="11"/>
        <v>0</v>
      </c>
      <c r="P61" s="517"/>
      <c r="Q61" s="448"/>
    </row>
    <row r="62" spans="2:17" ht="19.5" customHeight="1" x14ac:dyDescent="0.3">
      <c r="B62" s="94">
        <v>62</v>
      </c>
      <c r="C62" s="94" t="s">
        <v>3222</v>
      </c>
      <c r="E62" s="690" t="s">
        <v>3231</v>
      </c>
      <c r="F62" s="75">
        <f t="shared" si="0"/>
        <v>0</v>
      </c>
      <c r="G62" s="644">
        <f t="shared" si="4"/>
        <v>0</v>
      </c>
      <c r="H62" s="76">
        <f t="shared" si="5"/>
        <v>0</v>
      </c>
      <c r="I62" s="645">
        <f t="shared" si="9"/>
        <v>0</v>
      </c>
      <c r="J62" s="517"/>
      <c r="K62" s="646"/>
      <c r="L62" s="645">
        <f t="shared" si="10"/>
        <v>0</v>
      </c>
      <c r="M62" s="517"/>
      <c r="N62" s="646"/>
      <c r="O62" s="645">
        <f t="shared" si="11"/>
        <v>0</v>
      </c>
      <c r="P62" s="517"/>
      <c r="Q62" s="448"/>
    </row>
    <row r="63" spans="2:17" ht="19.5" customHeight="1" x14ac:dyDescent="0.3">
      <c r="B63" s="94">
        <v>63</v>
      </c>
      <c r="C63" s="94" t="s">
        <v>3222</v>
      </c>
      <c r="D63" s="152" t="s">
        <v>3264</v>
      </c>
      <c r="E63" s="690" t="s">
        <v>3274</v>
      </c>
      <c r="F63" s="75">
        <f t="shared" si="0"/>
        <v>0</v>
      </c>
      <c r="G63" s="644">
        <f t="shared" si="4"/>
        <v>0</v>
      </c>
      <c r="H63" s="76">
        <f t="shared" si="5"/>
        <v>0</v>
      </c>
      <c r="I63" s="645">
        <f t="shared" si="9"/>
        <v>0</v>
      </c>
      <c r="J63" s="517"/>
      <c r="K63" s="646"/>
      <c r="L63" s="645">
        <f t="shared" si="10"/>
        <v>0</v>
      </c>
      <c r="M63" s="517"/>
      <c r="N63" s="646"/>
      <c r="O63" s="645">
        <f t="shared" si="11"/>
        <v>0</v>
      </c>
      <c r="P63" s="517"/>
      <c r="Q63" s="448"/>
    </row>
    <row r="64" spans="2:17" ht="19.5" customHeight="1" x14ac:dyDescent="0.3">
      <c r="B64" s="94">
        <v>64</v>
      </c>
      <c r="C64" s="94" t="s">
        <v>3222</v>
      </c>
      <c r="E64" s="690" t="s">
        <v>3232</v>
      </c>
      <c r="F64" s="75">
        <f t="shared" si="0"/>
        <v>0</v>
      </c>
      <c r="G64" s="644">
        <f t="shared" si="4"/>
        <v>0</v>
      </c>
      <c r="H64" s="76">
        <f t="shared" si="5"/>
        <v>0</v>
      </c>
      <c r="I64" s="645">
        <f t="shared" si="9"/>
        <v>0</v>
      </c>
      <c r="J64" s="517"/>
      <c r="K64" s="646"/>
      <c r="L64" s="645">
        <f t="shared" si="10"/>
        <v>0</v>
      </c>
      <c r="M64" s="517"/>
      <c r="N64" s="646"/>
      <c r="O64" s="645">
        <f t="shared" si="11"/>
        <v>0</v>
      </c>
      <c r="P64" s="517"/>
      <c r="Q64" s="448"/>
    </row>
    <row r="65" spans="2:18" ht="19.5" customHeight="1" x14ac:dyDescent="0.3">
      <c r="B65" s="94">
        <v>65</v>
      </c>
      <c r="C65" s="94" t="s">
        <v>3222</v>
      </c>
      <c r="D65" s="152" t="s">
        <v>3264</v>
      </c>
      <c r="E65" s="690" t="s">
        <v>3275</v>
      </c>
      <c r="F65" s="75">
        <f t="shared" si="0"/>
        <v>0</v>
      </c>
      <c r="G65" s="644">
        <f t="shared" si="4"/>
        <v>0</v>
      </c>
      <c r="H65" s="76">
        <f t="shared" si="5"/>
        <v>0</v>
      </c>
      <c r="I65" s="645">
        <f t="shared" si="9"/>
        <v>0</v>
      </c>
      <c r="J65" s="517"/>
      <c r="K65" s="646"/>
      <c r="L65" s="645">
        <f t="shared" si="10"/>
        <v>0</v>
      </c>
      <c r="M65" s="517"/>
      <c r="N65" s="646"/>
      <c r="O65" s="645">
        <f t="shared" si="11"/>
        <v>0</v>
      </c>
      <c r="P65" s="517"/>
      <c r="Q65" s="448"/>
    </row>
    <row r="66" spans="2:18" ht="19.5" customHeight="1" x14ac:dyDescent="0.3">
      <c r="B66" s="94">
        <v>66</v>
      </c>
      <c r="C66" s="94" t="s">
        <v>3222</v>
      </c>
      <c r="E66" s="690" t="s">
        <v>3233</v>
      </c>
      <c r="F66" s="75">
        <f t="shared" si="0"/>
        <v>0</v>
      </c>
      <c r="G66" s="644">
        <f t="shared" si="4"/>
        <v>0</v>
      </c>
      <c r="H66" s="76">
        <f t="shared" si="5"/>
        <v>0</v>
      </c>
      <c r="I66" s="645">
        <f t="shared" si="9"/>
        <v>0</v>
      </c>
      <c r="J66" s="517"/>
      <c r="K66" s="646"/>
      <c r="L66" s="645">
        <f t="shared" si="10"/>
        <v>0</v>
      </c>
      <c r="M66" s="517"/>
      <c r="N66" s="646"/>
      <c r="O66" s="645">
        <f t="shared" si="11"/>
        <v>0</v>
      </c>
      <c r="P66" s="517"/>
      <c r="Q66" s="448"/>
    </row>
    <row r="67" spans="2:18" ht="19.5" customHeight="1" x14ac:dyDescent="0.3">
      <c r="B67" s="94">
        <v>67</v>
      </c>
      <c r="C67" s="94" t="s">
        <v>3222</v>
      </c>
      <c r="E67" s="690" t="s">
        <v>3234</v>
      </c>
      <c r="F67" s="75">
        <f t="shared" si="0"/>
        <v>0</v>
      </c>
      <c r="G67" s="644">
        <f t="shared" si="4"/>
        <v>0</v>
      </c>
      <c r="H67" s="76">
        <f t="shared" si="5"/>
        <v>0</v>
      </c>
      <c r="I67" s="645">
        <f t="shared" si="9"/>
        <v>0</v>
      </c>
      <c r="J67" s="517"/>
      <c r="K67" s="646"/>
      <c r="L67" s="645">
        <f t="shared" si="10"/>
        <v>0</v>
      </c>
      <c r="M67" s="517"/>
      <c r="N67" s="646"/>
      <c r="O67" s="645">
        <f t="shared" si="11"/>
        <v>0</v>
      </c>
      <c r="P67" s="517"/>
      <c r="Q67" s="448"/>
    </row>
    <row r="68" spans="2:18" ht="19.5" customHeight="1" x14ac:dyDescent="0.3">
      <c r="B68" s="94">
        <v>68</v>
      </c>
      <c r="C68" s="94" t="s">
        <v>3222</v>
      </c>
      <c r="E68" s="690" t="s">
        <v>3235</v>
      </c>
      <c r="F68" s="75">
        <f t="shared" si="0"/>
        <v>0</v>
      </c>
      <c r="G68" s="644">
        <f t="shared" si="4"/>
        <v>0</v>
      </c>
      <c r="H68" s="76">
        <f t="shared" si="5"/>
        <v>0</v>
      </c>
      <c r="I68" s="645">
        <f t="shared" si="9"/>
        <v>0</v>
      </c>
      <c r="J68" s="517"/>
      <c r="K68" s="646"/>
      <c r="L68" s="645">
        <f t="shared" si="10"/>
        <v>0</v>
      </c>
      <c r="M68" s="517"/>
      <c r="N68" s="646"/>
      <c r="O68" s="645">
        <f t="shared" si="11"/>
        <v>0</v>
      </c>
      <c r="P68" s="517"/>
      <c r="Q68" s="448"/>
    </row>
    <row r="69" spans="2:18" ht="19.5" customHeight="1" x14ac:dyDescent="0.3">
      <c r="B69" s="94">
        <v>69</v>
      </c>
      <c r="C69" s="94" t="s">
        <v>3222</v>
      </c>
      <c r="E69" s="690" t="s">
        <v>3236</v>
      </c>
      <c r="F69" s="75">
        <f t="shared" si="0"/>
        <v>0</v>
      </c>
      <c r="G69" s="644">
        <f t="shared" si="4"/>
        <v>0</v>
      </c>
      <c r="H69" s="76">
        <f t="shared" si="5"/>
        <v>0</v>
      </c>
      <c r="I69" s="645">
        <f t="shared" si="9"/>
        <v>0</v>
      </c>
      <c r="J69" s="517"/>
      <c r="K69" s="646"/>
      <c r="L69" s="645">
        <f t="shared" si="10"/>
        <v>0</v>
      </c>
      <c r="M69" s="517"/>
      <c r="N69" s="646"/>
      <c r="O69" s="645">
        <f t="shared" si="11"/>
        <v>0</v>
      </c>
      <c r="P69" s="517"/>
      <c r="Q69" s="448"/>
    </row>
    <row r="70" spans="2:18" ht="19.5" customHeight="1" x14ac:dyDescent="0.3">
      <c r="B70" s="94">
        <v>70</v>
      </c>
      <c r="C70" s="650" t="s">
        <v>3222</v>
      </c>
      <c r="D70" s="650"/>
      <c r="E70" s="690" t="s">
        <v>3237</v>
      </c>
      <c r="F70" s="75">
        <f>+G70+H70</f>
        <v>0</v>
      </c>
      <c r="G70" s="644">
        <f t="shared" si="4"/>
        <v>0</v>
      </c>
      <c r="H70" s="76">
        <f t="shared" si="5"/>
        <v>0</v>
      </c>
      <c r="I70" s="645">
        <f>+J70+K70</f>
        <v>0</v>
      </c>
      <c r="J70" s="517"/>
      <c r="K70" s="646"/>
      <c r="L70" s="645">
        <f>+M70+N70</f>
        <v>0</v>
      </c>
      <c r="M70" s="517"/>
      <c r="N70" s="646"/>
      <c r="O70" s="645">
        <f>+P70+Q70</f>
        <v>0</v>
      </c>
      <c r="P70" s="517"/>
      <c r="Q70" s="448"/>
    </row>
    <row r="71" spans="2:18" ht="19.5" customHeight="1" x14ac:dyDescent="0.3">
      <c r="B71" s="94">
        <v>71</v>
      </c>
      <c r="C71" s="94" t="s">
        <v>3222</v>
      </c>
      <c r="E71" s="690" t="s">
        <v>3238</v>
      </c>
      <c r="F71" s="75">
        <f t="shared" si="0"/>
        <v>0</v>
      </c>
      <c r="G71" s="644">
        <f t="shared" si="4"/>
        <v>0</v>
      </c>
      <c r="H71" s="76">
        <f t="shared" si="5"/>
        <v>0</v>
      </c>
      <c r="I71" s="645">
        <f t="shared" si="9"/>
        <v>0</v>
      </c>
      <c r="J71" s="517"/>
      <c r="K71" s="646"/>
      <c r="L71" s="645">
        <f t="shared" ref="L71:L84" si="12">+M71+N71</f>
        <v>0</v>
      </c>
      <c r="M71" s="517"/>
      <c r="N71" s="646"/>
      <c r="O71" s="645">
        <f t="shared" si="11"/>
        <v>0</v>
      </c>
      <c r="P71" s="517"/>
      <c r="Q71" s="448"/>
    </row>
    <row r="72" spans="2:18" ht="19.5" customHeight="1" x14ac:dyDescent="0.3">
      <c r="B72" s="94">
        <v>72</v>
      </c>
      <c r="C72" s="94" t="s">
        <v>3222</v>
      </c>
      <c r="E72" s="690" t="s">
        <v>3239</v>
      </c>
      <c r="F72" s="75">
        <f t="shared" si="0"/>
        <v>0</v>
      </c>
      <c r="G72" s="644">
        <f t="shared" si="4"/>
        <v>0</v>
      </c>
      <c r="H72" s="76">
        <f t="shared" si="5"/>
        <v>0</v>
      </c>
      <c r="I72" s="645">
        <f t="shared" si="9"/>
        <v>0</v>
      </c>
      <c r="J72" s="517"/>
      <c r="K72" s="646"/>
      <c r="L72" s="645">
        <f t="shared" si="12"/>
        <v>0</v>
      </c>
      <c r="M72" s="517"/>
      <c r="N72" s="646"/>
      <c r="O72" s="645">
        <f t="shared" si="11"/>
        <v>0</v>
      </c>
      <c r="P72" s="517"/>
      <c r="Q72" s="448"/>
    </row>
    <row r="73" spans="2:18" ht="19.5" customHeight="1" x14ac:dyDescent="0.3">
      <c r="B73" s="94">
        <v>73</v>
      </c>
      <c r="C73" s="94" t="s">
        <v>3222</v>
      </c>
      <c r="E73" s="690" t="s">
        <v>3240</v>
      </c>
      <c r="F73" s="75">
        <f t="shared" si="0"/>
        <v>0</v>
      </c>
      <c r="G73" s="644">
        <f t="shared" ref="G73:G84" si="13">J73+P73+M73</f>
        <v>0</v>
      </c>
      <c r="H73" s="76">
        <f t="shared" ref="H73:H84" si="14">K73+Q73+N73</f>
        <v>0</v>
      </c>
      <c r="I73" s="645">
        <f t="shared" si="9"/>
        <v>0</v>
      </c>
      <c r="J73" s="517"/>
      <c r="K73" s="646"/>
      <c r="L73" s="645">
        <f t="shared" si="12"/>
        <v>0</v>
      </c>
      <c r="M73" s="517"/>
      <c r="N73" s="646"/>
      <c r="O73" s="645">
        <f t="shared" si="11"/>
        <v>0</v>
      </c>
      <c r="P73" s="517"/>
      <c r="Q73" s="448"/>
    </row>
    <row r="74" spans="2:18" ht="19.5" customHeight="1" x14ac:dyDescent="0.3">
      <c r="B74" s="94">
        <v>74</v>
      </c>
      <c r="C74" s="94" t="s">
        <v>3222</v>
      </c>
      <c r="E74" s="690" t="s">
        <v>3241</v>
      </c>
      <c r="F74" s="75">
        <f t="shared" si="0"/>
        <v>0</v>
      </c>
      <c r="G74" s="644">
        <f t="shared" si="13"/>
        <v>0</v>
      </c>
      <c r="H74" s="76">
        <f t="shared" si="14"/>
        <v>0</v>
      </c>
      <c r="I74" s="645">
        <f t="shared" si="9"/>
        <v>0</v>
      </c>
      <c r="J74" s="517"/>
      <c r="K74" s="646"/>
      <c r="L74" s="645">
        <f t="shared" si="12"/>
        <v>0</v>
      </c>
      <c r="M74" s="517"/>
      <c r="N74" s="646"/>
      <c r="O74" s="645">
        <f t="shared" si="11"/>
        <v>0</v>
      </c>
      <c r="P74" s="517"/>
      <c r="Q74" s="448"/>
    </row>
    <row r="75" spans="2:18" ht="19.5" customHeight="1" x14ac:dyDescent="0.3">
      <c r="B75" s="94">
        <v>75</v>
      </c>
      <c r="C75" s="94" t="s">
        <v>3222</v>
      </c>
      <c r="E75" s="690" t="s">
        <v>3242</v>
      </c>
      <c r="F75" s="75">
        <f t="shared" si="0"/>
        <v>0</v>
      </c>
      <c r="G75" s="644">
        <f t="shared" si="13"/>
        <v>0</v>
      </c>
      <c r="H75" s="76">
        <f t="shared" si="14"/>
        <v>0</v>
      </c>
      <c r="I75" s="645">
        <f t="shared" si="9"/>
        <v>0</v>
      </c>
      <c r="J75" s="517"/>
      <c r="K75" s="646"/>
      <c r="L75" s="645">
        <f t="shared" si="12"/>
        <v>0</v>
      </c>
      <c r="M75" s="517"/>
      <c r="N75" s="646"/>
      <c r="O75" s="645">
        <f t="shared" si="11"/>
        <v>0</v>
      </c>
      <c r="P75" s="517"/>
      <c r="Q75" s="448"/>
    </row>
    <row r="76" spans="2:18" ht="19.5" customHeight="1" x14ac:dyDescent="0.3">
      <c r="B76" s="94">
        <v>76</v>
      </c>
      <c r="C76" s="94" t="s">
        <v>3222</v>
      </c>
      <c r="E76" s="692" t="s">
        <v>3243</v>
      </c>
      <c r="F76" s="79">
        <f t="shared" si="0"/>
        <v>0</v>
      </c>
      <c r="G76" s="413">
        <f t="shared" si="13"/>
        <v>0</v>
      </c>
      <c r="H76" s="414">
        <f t="shared" si="14"/>
        <v>0</v>
      </c>
      <c r="I76" s="415">
        <f t="shared" si="9"/>
        <v>0</v>
      </c>
      <c r="J76" s="467"/>
      <c r="K76" s="651"/>
      <c r="L76" s="415">
        <f t="shared" si="12"/>
        <v>0</v>
      </c>
      <c r="M76" s="467"/>
      <c r="N76" s="651"/>
      <c r="O76" s="415">
        <f t="shared" si="11"/>
        <v>0</v>
      </c>
      <c r="P76" s="467"/>
      <c r="Q76" s="455"/>
    </row>
    <row r="77" spans="2:18" ht="19.5" customHeight="1" x14ac:dyDescent="0.3">
      <c r="B77" s="94">
        <v>77</v>
      </c>
      <c r="C77" s="94" t="s">
        <v>3244</v>
      </c>
      <c r="E77" s="647" t="s">
        <v>3244</v>
      </c>
      <c r="F77" s="597">
        <f t="shared" si="0"/>
        <v>0</v>
      </c>
      <c r="G77" s="598">
        <f t="shared" si="13"/>
        <v>0</v>
      </c>
      <c r="H77" s="599">
        <f t="shared" si="14"/>
        <v>0</v>
      </c>
      <c r="I77" s="648">
        <f t="shared" si="1"/>
        <v>0</v>
      </c>
      <c r="J77" s="598">
        <f>SUM(J78:J84)</f>
        <v>0</v>
      </c>
      <c r="K77" s="649">
        <f>SUM(K78:K84)</f>
        <v>0</v>
      </c>
      <c r="L77" s="648">
        <f t="shared" si="12"/>
        <v>0</v>
      </c>
      <c r="M77" s="598">
        <f>SUM(M78:M84)</f>
        <v>0</v>
      </c>
      <c r="N77" s="649">
        <f>SUM(N78:N84)</f>
        <v>0</v>
      </c>
      <c r="O77" s="648">
        <f>+P77+Q77</f>
        <v>0</v>
      </c>
      <c r="P77" s="598">
        <f>SUM(P78:P84)</f>
        <v>0</v>
      </c>
      <c r="Q77" s="599">
        <f>SUM(Q78:Q84)</f>
        <v>0</v>
      </c>
    </row>
    <row r="78" spans="2:18" ht="19.95" customHeight="1" x14ac:dyDescent="0.3">
      <c r="B78" s="94">
        <v>78</v>
      </c>
      <c r="C78" s="94" t="s">
        <v>3244</v>
      </c>
      <c r="E78" s="690" t="s">
        <v>3245</v>
      </c>
      <c r="F78" s="75">
        <f t="shared" si="0"/>
        <v>0</v>
      </c>
      <c r="G78" s="644">
        <f t="shared" si="13"/>
        <v>0</v>
      </c>
      <c r="H78" s="76">
        <f t="shared" si="14"/>
        <v>0</v>
      </c>
      <c r="I78" s="645">
        <f t="shared" si="1"/>
        <v>0</v>
      </c>
      <c r="J78" s="517"/>
      <c r="K78" s="646"/>
      <c r="L78" s="645">
        <f t="shared" si="12"/>
        <v>0</v>
      </c>
      <c r="M78" s="517"/>
      <c r="N78" s="646"/>
      <c r="O78" s="645">
        <f>+P78+Q78</f>
        <v>0</v>
      </c>
      <c r="P78" s="517"/>
      <c r="Q78" s="448"/>
      <c r="R78" s="652"/>
    </row>
    <row r="79" spans="2:18" ht="19.95" customHeight="1" x14ac:dyDescent="0.3">
      <c r="B79" s="94">
        <v>79</v>
      </c>
      <c r="C79" s="94" t="s">
        <v>3244</v>
      </c>
      <c r="E79" s="690" t="s">
        <v>3246</v>
      </c>
      <c r="F79" s="75">
        <f t="shared" si="0"/>
        <v>0</v>
      </c>
      <c r="G79" s="644">
        <f t="shared" si="13"/>
        <v>0</v>
      </c>
      <c r="H79" s="76">
        <f t="shared" si="14"/>
        <v>0</v>
      </c>
      <c r="I79" s="645">
        <f t="shared" si="1"/>
        <v>0</v>
      </c>
      <c r="J79" s="517"/>
      <c r="K79" s="646"/>
      <c r="L79" s="645">
        <f t="shared" si="12"/>
        <v>0</v>
      </c>
      <c r="M79" s="517"/>
      <c r="N79" s="646"/>
      <c r="O79" s="645">
        <f t="shared" si="3"/>
        <v>0</v>
      </c>
      <c r="P79" s="517"/>
      <c r="Q79" s="448"/>
    </row>
    <row r="80" spans="2:18" ht="19.95" customHeight="1" x14ac:dyDescent="0.3">
      <c r="B80" s="94">
        <v>80</v>
      </c>
      <c r="C80" s="94" t="s">
        <v>3244</v>
      </c>
      <c r="D80" s="152" t="s">
        <v>3264</v>
      </c>
      <c r="E80" s="690" t="s">
        <v>3276</v>
      </c>
      <c r="F80" s="75">
        <f t="shared" si="0"/>
        <v>0</v>
      </c>
      <c r="G80" s="644">
        <f t="shared" si="13"/>
        <v>0</v>
      </c>
      <c r="H80" s="76">
        <f t="shared" si="14"/>
        <v>0</v>
      </c>
      <c r="I80" s="645">
        <f t="shared" si="1"/>
        <v>0</v>
      </c>
      <c r="J80" s="517"/>
      <c r="K80" s="646"/>
      <c r="L80" s="645">
        <f t="shared" si="12"/>
        <v>0</v>
      </c>
      <c r="M80" s="517"/>
      <c r="N80" s="646"/>
      <c r="O80" s="645">
        <f t="shared" si="3"/>
        <v>0</v>
      </c>
      <c r="P80" s="517"/>
      <c r="Q80" s="448"/>
    </row>
    <row r="81" spans="2:17" ht="19.95" customHeight="1" x14ac:dyDescent="0.3">
      <c r="B81" s="94">
        <v>81</v>
      </c>
      <c r="C81" s="94" t="s">
        <v>3244</v>
      </c>
      <c r="D81" s="152" t="s">
        <v>3264</v>
      </c>
      <c r="E81" s="690" t="s">
        <v>3277</v>
      </c>
      <c r="F81" s="75">
        <f t="shared" si="0"/>
        <v>0</v>
      </c>
      <c r="G81" s="644">
        <f t="shared" si="13"/>
        <v>0</v>
      </c>
      <c r="H81" s="76">
        <f t="shared" si="14"/>
        <v>0</v>
      </c>
      <c r="I81" s="645">
        <f t="shared" si="1"/>
        <v>0</v>
      </c>
      <c r="J81" s="517"/>
      <c r="K81" s="646"/>
      <c r="L81" s="645">
        <f t="shared" si="12"/>
        <v>0</v>
      </c>
      <c r="M81" s="517"/>
      <c r="N81" s="646"/>
      <c r="O81" s="645">
        <f t="shared" si="3"/>
        <v>0</v>
      </c>
      <c r="P81" s="517"/>
      <c r="Q81" s="448"/>
    </row>
    <row r="82" spans="2:17" ht="19.95" customHeight="1" x14ac:dyDescent="0.3">
      <c r="B82" s="94">
        <v>82</v>
      </c>
      <c r="C82" s="94" t="s">
        <v>3244</v>
      </c>
      <c r="E82" s="690" t="s">
        <v>3247</v>
      </c>
      <c r="F82" s="75">
        <f t="shared" si="0"/>
        <v>0</v>
      </c>
      <c r="G82" s="644">
        <f t="shared" si="13"/>
        <v>0</v>
      </c>
      <c r="H82" s="76">
        <f t="shared" si="14"/>
        <v>0</v>
      </c>
      <c r="I82" s="645">
        <f t="shared" si="1"/>
        <v>0</v>
      </c>
      <c r="J82" s="517"/>
      <c r="K82" s="646"/>
      <c r="L82" s="645">
        <f t="shared" si="12"/>
        <v>0</v>
      </c>
      <c r="M82" s="517"/>
      <c r="N82" s="646"/>
      <c r="O82" s="645">
        <f t="shared" si="3"/>
        <v>0</v>
      </c>
      <c r="P82" s="517"/>
      <c r="Q82" s="448"/>
    </row>
    <row r="83" spans="2:17" ht="19.95" customHeight="1" x14ac:dyDescent="0.3">
      <c r="B83" s="94">
        <v>83</v>
      </c>
      <c r="C83" s="94" t="s">
        <v>3244</v>
      </c>
      <c r="E83" s="690" t="s">
        <v>3248</v>
      </c>
      <c r="F83" s="75">
        <f t="shared" si="0"/>
        <v>0</v>
      </c>
      <c r="G83" s="644">
        <f t="shared" si="13"/>
        <v>0</v>
      </c>
      <c r="H83" s="76">
        <f t="shared" si="14"/>
        <v>0</v>
      </c>
      <c r="I83" s="645">
        <f t="shared" si="1"/>
        <v>0</v>
      </c>
      <c r="J83" s="517"/>
      <c r="K83" s="646"/>
      <c r="L83" s="645">
        <f t="shared" si="12"/>
        <v>0</v>
      </c>
      <c r="M83" s="517"/>
      <c r="N83" s="646"/>
      <c r="O83" s="645">
        <f t="shared" si="3"/>
        <v>0</v>
      </c>
      <c r="P83" s="517"/>
      <c r="Q83" s="448"/>
    </row>
    <row r="84" spans="2:17" ht="19.95" customHeight="1" thickBot="1" x14ac:dyDescent="0.35">
      <c r="B84" s="94">
        <v>84</v>
      </c>
      <c r="C84" s="94" t="s">
        <v>3244</v>
      </c>
      <c r="D84" s="152" t="s">
        <v>3264</v>
      </c>
      <c r="E84" s="693" t="s">
        <v>3278</v>
      </c>
      <c r="F84" s="87">
        <f t="shared" si="0"/>
        <v>0</v>
      </c>
      <c r="G84" s="653">
        <f t="shared" si="13"/>
        <v>0</v>
      </c>
      <c r="H84" s="654">
        <f t="shared" si="14"/>
        <v>0</v>
      </c>
      <c r="I84" s="655">
        <f t="shared" si="1"/>
        <v>0</v>
      </c>
      <c r="J84" s="534"/>
      <c r="K84" s="656"/>
      <c r="L84" s="655">
        <f t="shared" si="12"/>
        <v>0</v>
      </c>
      <c r="M84" s="534"/>
      <c r="N84" s="656"/>
      <c r="O84" s="655">
        <f t="shared" si="3"/>
        <v>0</v>
      </c>
      <c r="P84" s="534"/>
      <c r="Q84" s="450"/>
    </row>
    <row r="85" spans="2:17" ht="19.2" thickTop="1" x14ac:dyDescent="0.35">
      <c r="B85" s="94">
        <v>85</v>
      </c>
      <c r="E85" s="92" t="s">
        <v>255</v>
      </c>
      <c r="F85" s="93"/>
      <c r="G85" s="93"/>
      <c r="H85" s="93"/>
      <c r="I85" s="233"/>
      <c r="J85" s="233"/>
      <c r="K85" s="233"/>
      <c r="L85" s="233"/>
      <c r="M85" s="233"/>
      <c r="N85" s="233"/>
      <c r="O85" s="233"/>
      <c r="P85" s="233"/>
      <c r="Q85" s="233"/>
    </row>
    <row r="86" spans="2:17" x14ac:dyDescent="0.3">
      <c r="B86" s="94">
        <v>86</v>
      </c>
      <c r="E86" s="713"/>
      <c r="F86" s="714"/>
      <c r="G86" s="714"/>
      <c r="H86" s="714"/>
      <c r="I86" s="714"/>
      <c r="J86" s="714"/>
      <c r="K86" s="714"/>
      <c r="L86" s="714"/>
      <c r="M86" s="714"/>
      <c r="N86" s="714"/>
      <c r="O86" s="714"/>
      <c r="P86" s="714"/>
      <c r="Q86" s="715"/>
    </row>
    <row r="87" spans="2:17" x14ac:dyDescent="0.3">
      <c r="E87" s="716"/>
      <c r="F87" s="717"/>
      <c r="G87" s="717"/>
      <c r="H87" s="717"/>
      <c r="I87" s="717"/>
      <c r="J87" s="717"/>
      <c r="K87" s="717"/>
      <c r="L87" s="717"/>
      <c r="M87" s="717"/>
      <c r="N87" s="717"/>
      <c r="O87" s="717"/>
      <c r="P87" s="717"/>
      <c r="Q87" s="718"/>
    </row>
    <row r="88" spans="2:17" x14ac:dyDescent="0.3">
      <c r="E88" s="716"/>
      <c r="F88" s="717"/>
      <c r="G88" s="717"/>
      <c r="H88" s="717"/>
      <c r="I88" s="717"/>
      <c r="J88" s="717"/>
      <c r="K88" s="717"/>
      <c r="L88" s="717"/>
      <c r="M88" s="717"/>
      <c r="N88" s="717"/>
      <c r="O88" s="717"/>
      <c r="P88" s="717"/>
      <c r="Q88" s="718"/>
    </row>
    <row r="89" spans="2:17" x14ac:dyDescent="0.3">
      <c r="E89" s="716"/>
      <c r="F89" s="717"/>
      <c r="G89" s="717"/>
      <c r="H89" s="717"/>
      <c r="I89" s="717"/>
      <c r="J89" s="717"/>
      <c r="K89" s="717"/>
      <c r="L89" s="717"/>
      <c r="M89" s="717"/>
      <c r="N89" s="717"/>
      <c r="O89" s="717"/>
      <c r="P89" s="717"/>
      <c r="Q89" s="718"/>
    </row>
    <row r="90" spans="2:17" x14ac:dyDescent="0.3">
      <c r="E90" s="719"/>
      <c r="F90" s="720"/>
      <c r="G90" s="720"/>
      <c r="H90" s="720"/>
      <c r="I90" s="720"/>
      <c r="J90" s="720"/>
      <c r="K90" s="720"/>
      <c r="L90" s="720"/>
      <c r="M90" s="720"/>
      <c r="N90" s="720"/>
      <c r="O90" s="720"/>
      <c r="P90" s="720"/>
      <c r="Q90" s="721"/>
    </row>
  </sheetData>
  <sheetProtection algorithmName="SHA-512" hashValue="xelYubW9/j9bjkxt/dIUACF+K38FpLiImvgzd3QKR7lnmeGGHZTUGII1rx/7v7/hpnXMyaIPCljGi5JWF4WR8A==" saltValue="ozafYIeMvJL4/9Rq+C2RIw==" spinCount="100000" sheet="1" objects="1" scenarios="1" sort="0" autoFilter="0" pivotTables="0"/>
  <mergeCells count="8">
    <mergeCell ref="E86:Q90"/>
    <mergeCell ref="L4:N4"/>
    <mergeCell ref="R7:S9"/>
    <mergeCell ref="E3:E5"/>
    <mergeCell ref="F3:H4"/>
    <mergeCell ref="I3:Q3"/>
    <mergeCell ref="I4:K4"/>
    <mergeCell ref="O4:Q4"/>
  </mergeCells>
  <conditionalFormatting sqref="E77 J77:K77 M77:N77 P77:Q77">
    <cfRule type="cellIs" dxfId="53" priority="1" operator="equal">
      <formula>0</formula>
    </cfRule>
  </conditionalFormatting>
  <conditionalFormatting sqref="F6:Q8 F9:I84 L9:L84 O9:O84 E50 J50:K50 M50:N50 P50:Q50">
    <cfRule type="cellIs" dxfId="52" priority="2" operator="equal">
      <formula>0</formula>
    </cfRule>
  </conditionalFormatting>
  <dataValidations count="1">
    <dataValidation type="whole" operator="greaterThanOrEqual" allowBlank="1" showInputMessage="1" showErrorMessage="1" sqref="F8:Q84 F6:Q6" xr:uid="{5105614D-1CBD-42AA-95D4-4D3D9378D9DA}">
      <formula1>0</formula1>
    </dataValidation>
  </dataValidations>
  <printOptions horizontalCentered="1" verticalCentered="1"/>
  <pageMargins left="0.19685039370078741" right="0.19685039370078741" top="0.19685039370078741" bottom="0.19685039370078741" header="0.43307086614173229" footer="0.19685039370078741"/>
  <pageSetup scale="55" fitToHeight="0" orientation="landscape" r:id="rId1"/>
  <headerFooter scaleWithDoc="0">
    <oddFooter>&amp;R&amp;"Gentium Basic,Normal"&amp;A</oddFooter>
  </headerFooter>
  <rowBreaks count="1" manualBreakCount="1">
    <brk id="49" min="4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54</vt:i4>
      </vt:variant>
    </vt:vector>
  </HeadingPairs>
  <TitlesOfParts>
    <vt:vector size="76" baseType="lpstr">
      <vt:lpstr>ubicacion</vt:lpstr>
      <vt:lpstr>Hoja2</vt:lpstr>
      <vt:lpstr>Colegios</vt:lpstr>
      <vt:lpstr>Datos del Centro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RenCT</vt:lpstr>
      <vt:lpstr>CUADRO 9</vt:lpstr>
      <vt:lpstr>CUADRO 10</vt:lpstr>
      <vt:lpstr>CUADRO 11</vt:lpstr>
      <vt:lpstr>CUADRO 12</vt:lpstr>
      <vt:lpstr>CUADRO 13</vt:lpstr>
      <vt:lpstr>CUADRO 14</vt:lpstr>
      <vt:lpstr>CUADRO 15</vt:lpstr>
      <vt:lpstr>CUADRO 16</vt:lpstr>
      <vt:lpstr>CUADRO 17</vt:lpstr>
      <vt:lpstr>AGUIRRE</vt:lpstr>
      <vt:lpstr>ALAJUELA</vt:lpstr>
      <vt:lpstr>aplazados</vt:lpstr>
      <vt:lpstr>'CUADRO 1'!Área_de_impresión</vt:lpstr>
      <vt:lpstr>'CUADRO 10'!Área_de_impresión</vt:lpstr>
      <vt:lpstr>'CUADRO 11'!Área_de_impresión</vt:lpstr>
      <vt:lpstr>'CUADRO 12'!Área_de_impresión</vt:lpstr>
      <vt:lpstr>'CUADRO 13'!Área_de_impresión</vt:lpstr>
      <vt:lpstr>'CUADRO 14'!Área_de_impresión</vt:lpstr>
      <vt:lpstr>'CUADRO 15'!Área_de_impresión</vt:lpstr>
      <vt:lpstr>'CUADRO 16'!Área_de_impresión</vt:lpstr>
      <vt:lpstr>'CUADRO 17'!Área_de_impresión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'CUADRO 8'!Área_de_impresión</vt:lpstr>
      <vt:lpstr>'CUADRO 9'!Área_de_impresión</vt:lpstr>
      <vt:lpstr>'Datos del Centro'!Área_de_impresión</vt:lpstr>
      <vt:lpstr>CAÑAS</vt:lpstr>
      <vt:lpstr>CARTAGO</vt:lpstr>
      <vt:lpstr>COTO</vt:lpstr>
      <vt:lpstr>DESAMPARADOS</vt:lpstr>
      <vt:lpstr>GRANDE_DE_TERRABA</vt:lpstr>
      <vt:lpstr>GUAPILES</vt:lpstr>
      <vt:lpstr>HEREDIA</vt:lpstr>
      <vt:lpstr>LIBERIA</vt:lpstr>
      <vt:lpstr>LIMON</vt:lpstr>
      <vt:lpstr>LOS_SANTOS</vt:lpstr>
      <vt:lpstr>marca</vt:lpstr>
      <vt:lpstr>NICOYA</vt:lpstr>
      <vt:lpstr>OCCIDENTE</vt:lpstr>
      <vt:lpstr>PENINSULAR</vt:lpstr>
      <vt:lpstr>PEREZ_ZELEDON</vt:lpstr>
      <vt:lpstr>prov</vt:lpstr>
      <vt:lpstr>PUNTARENAS</vt:lpstr>
      <vt:lpstr>PURISCAL</vt:lpstr>
      <vt:lpstr>REGION</vt:lpstr>
      <vt:lpstr>SAN_CARLOS</vt:lpstr>
      <vt:lpstr>SAN_JOSE_CENTRAL</vt:lpstr>
      <vt:lpstr>SAN_JOSE_NORTE</vt:lpstr>
      <vt:lpstr>SAN_JOSE_OESTE</vt:lpstr>
      <vt:lpstr>SANTA_CRUZ</vt:lpstr>
      <vt:lpstr>SARAPIQUI</vt:lpstr>
      <vt:lpstr>sino</vt:lpstr>
      <vt:lpstr>sino1</vt:lpstr>
      <vt:lpstr>SULA</vt:lpstr>
      <vt:lpstr>'CUADRO 5'!Títulos_a_imprimir</vt:lpstr>
      <vt:lpstr>TURRIALBA</vt:lpstr>
      <vt:lpstr>ubic</vt:lpstr>
      <vt:lpstr>ubicac</vt:lpstr>
      <vt:lpstr>ZONA_NORTE_NORTE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2026-03-23T22:32:11Z</cp:lastPrinted>
  <dcterms:created xsi:type="dcterms:W3CDTF">2011-05-27T17:11:21Z</dcterms:created>
  <dcterms:modified xsi:type="dcterms:W3CDTF">2026-03-23T22:35:04Z</dcterms:modified>
</cp:coreProperties>
</file>