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BF86F3F7-8CBD-4275-A7B0-5B7CE9C52AE0}" xr6:coauthVersionLast="47" xr6:coauthVersionMax="47" xr10:uidLastSave="{00000000-0000-0000-0000-000000000000}"/>
  <workbookProtection workbookAlgorithmName="SHA-512" workbookHashValue="3R5iWzodHb6EcHuW7puLpciNz5+YqzpNaKy4mZro7VpJCkRSucxUxcHvQF/SSwNQD9y9CjfC6QIQcgNLWLtJ9w==" workbookSaltValue="7LnPLfR0bGkeGLLh7FBwTg==" workbookSpinCount="100000" lockStructure="1"/>
  <bookViews>
    <workbookView xWindow="28692" yWindow="-108" windowWidth="29016" windowHeight="15696" tabRatio="791" firstSheet="3" activeTab="3" xr2:uid="{00000000-000D-0000-FFFF-FFFF00000000}"/>
  </bookViews>
  <sheets>
    <sheet name="ubicacion" sheetId="80" state="hidden" r:id="rId1"/>
    <sheet name="Hoja2" sheetId="112" state="hidden" r:id="rId2"/>
    <sheet name="Colegios" sheetId="111" state="hidden" r:id="rId3"/>
    <sheet name="Datos del Centro" sheetId="110" r:id="rId4"/>
    <sheet name="CUADRO 1" sheetId="96" r:id="rId5"/>
    <sheet name="CUADRO 2" sheetId="114" r:id="rId6"/>
    <sheet name="CUADRO 3" sheetId="86" r:id="rId7"/>
    <sheet name="CUADRO 4" sheetId="87" r:id="rId8"/>
    <sheet name="CUADRO 5" sheetId="67" r:id="rId9"/>
    <sheet name="RenCT" sheetId="91" state="hidden" r:id="rId10"/>
    <sheet name="CUADRO 6" sheetId="90" r:id="rId11"/>
    <sheet name="CUADRO 7" sheetId="76" r:id="rId12"/>
    <sheet name="CUADRO 8" sheetId="77" r:id="rId13"/>
    <sheet name="CUADRO 9" sheetId="78" r:id="rId14"/>
    <sheet name="CUADRO 10" sheetId="106" r:id="rId15"/>
    <sheet name="CUADRO 11" sheetId="107" r:id="rId16"/>
    <sheet name="CUADRO 12" sheetId="108" r:id="rId17"/>
    <sheet name="CUADRO 13" sheetId="109" r:id="rId18"/>
  </sheets>
  <externalReferences>
    <externalReference r:id="rId19"/>
  </externalReferences>
  <definedNames>
    <definedName name="_xlnm._FilterDatabase" localSheetId="2" hidden="1">Colegios!$D$2:$AQ$96</definedName>
    <definedName name="_xlnm._FilterDatabase" localSheetId="5" hidden="1">'CUADRO 2'!$B$6:$S$86</definedName>
    <definedName name="_xlnm._FilterDatabase" localSheetId="9" hidden="1">RenCT!$A$2:$AI$95</definedName>
    <definedName name="AGUIRRE">ubicacion!$AI$3:$AI$8</definedName>
    <definedName name="ALAJUELA">ubicacion!$U$3:$U$12</definedName>
    <definedName name="aplazados">RenCT!$A$3:$AI$95</definedName>
    <definedName name="_xlnm.Print_Area" localSheetId="4">'CUADRO 1'!$C$1:$L$18</definedName>
    <definedName name="_xlnm.Print_Area" localSheetId="14">'CUADRO 10'!$D$1:$G$72</definedName>
    <definedName name="_xlnm.Print_Area" localSheetId="15">'CUADRO 11'!$C$1:$G$35</definedName>
    <definedName name="_xlnm.Print_Area" localSheetId="16">'CUADRO 12'!$C$1:$G$18</definedName>
    <definedName name="_xlnm.Print_Area" localSheetId="17">'CUADRO 13'!$C$1:$M$17</definedName>
    <definedName name="_xlnm.Print_Area" localSheetId="5">'CUADRO 2'!$E$1:$S$90</definedName>
    <definedName name="_xlnm.Print_Area" localSheetId="6">'CUADRO 3'!$C$1:$I$38</definedName>
    <definedName name="_xlnm.Print_Area" localSheetId="7">'CUADRO 4'!$C$1:$N$41</definedName>
    <definedName name="_xlnm.Print_Area" localSheetId="8">'CUADRO 5'!$C$1:$L$31</definedName>
    <definedName name="_xlnm.Print_Area" localSheetId="10">'CUADRO 6'!$C$1:$H$18</definedName>
    <definedName name="_xlnm.Print_Area" localSheetId="11">'CUADRO 7'!$C$1:$H$17</definedName>
    <definedName name="_xlnm.Print_Area" localSheetId="12">'CUADRO 8'!$C$1:$J$54</definedName>
    <definedName name="_xlnm.Print_Area" localSheetId="13">'CUADRO 9'!$C$1:$M$29</definedName>
    <definedName name="_xlnm.Print_Area" localSheetId="3">'Datos del Centro'!$C$1:$F$34</definedName>
    <definedName name="CAÑAS">ubicacion!$AF$3:$AF$7</definedName>
    <definedName name="CARTAGO">ubicacion!$Y$3:$Y$10</definedName>
    <definedName name="COTO">ubicacion!$AH$3:$AH$16</definedName>
    <definedName name="DESAMPARADOS">ubicacion!$Q$3:$Q$9</definedName>
    <definedName name="GRANDE_DE_TERRABA">ubicacion!$AJ$3:$AJ$16</definedName>
    <definedName name="GUAPILES">ubicacion!$AM$3:$AM$10</definedName>
    <definedName name="HEREDIA">ubicacion!$AA$3:$AA$9</definedName>
    <definedName name="LIBERIA">ubicacion!$AC$3:$AC$7</definedName>
    <definedName name="LIMON">ubicacion!$AL$3:$AL$11</definedName>
    <definedName name="LOS_SANTOS">ubicacion!$T$3:$T$5</definedName>
    <definedName name="MARCA" localSheetId="5">'[1]CUADRO 9'!$I$8</definedName>
    <definedName name="marca">'CUADRO 10'!$H$7</definedName>
    <definedName name="NICOYA">ubicacion!$AD$3:$AD$10</definedName>
    <definedName name="OCCIDENTE">ubicacion!$V$3:$V$11</definedName>
    <definedName name="PENINSULAR">ubicacion!$AK$3:$AK$6</definedName>
    <definedName name="PEREZ_ZELEDON">ubicacion!$S$3:$S$12</definedName>
    <definedName name="prov">ubicacion!$A$1:$B$493</definedName>
    <definedName name="PUNTARENAS">ubicacion!$AG$3:$AG$10</definedName>
    <definedName name="PURISCAL">ubicacion!$R$3:$R$9</definedName>
    <definedName name="REGION">ubicacion!$K$3:$K$29</definedName>
    <definedName name="SAN_CARLOS">ubicacion!$W$3:$W$14</definedName>
    <definedName name="SAN_JOSE_CENTRAL">ubicacion!$N$3:$N$8</definedName>
    <definedName name="SAN_JOSE_NORTE">ubicacion!$O$3:$O$8</definedName>
    <definedName name="SAN_JOSE_OESTE">ubicacion!$P$3:$P$7</definedName>
    <definedName name="SANTA_CRUZ">ubicacion!$AE$3:$AE$9</definedName>
    <definedName name="SARAPIQUI">ubicacion!$AB$3:$AB$7</definedName>
    <definedName name="sino" localSheetId="5">'[1]CUADRO 9'!$I$5:$I$6</definedName>
    <definedName name="sino">ubicacion!$H$2:$H$3</definedName>
    <definedName name="sino1">'CUADRO 10'!$I$4:$I$6</definedName>
    <definedName name="SULA">ubicacion!$AN$3:$AN$8</definedName>
    <definedName name="_xlnm.Print_Titles" localSheetId="5">'CUADRO 2'!$3:$5</definedName>
    <definedName name="TURRIALBA">ubicacion!$Z$3:$Z$11</definedName>
    <definedName name="ubic" localSheetId="5">[1]ubicacion!$D$2:$D$493</definedName>
    <definedName name="ubic">ubicacion!$D$2:$D$493</definedName>
    <definedName name="ubicac" localSheetId="5">[1]ubicacion!$D$2:$E$493</definedName>
    <definedName name="ubicac">ubicacion!$D$2:$E$493</definedName>
    <definedName name="ZONA_NORTE_NORTE">ubicacion!$X$3:$X$12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87" l="1"/>
  <c r="D11" i="78" l="1"/>
  <c r="D10" i="78"/>
  <c r="D9" i="78"/>
  <c r="D8" i="78"/>
  <c r="D7" i="78"/>
  <c r="E11" i="78"/>
  <c r="E10" i="78"/>
  <c r="E9" i="78"/>
  <c r="E8" i="78"/>
  <c r="E7" i="78"/>
  <c r="F4" i="107" l="1"/>
  <c r="E4" i="107"/>
  <c r="L21" i="67"/>
  <c r="K21" i="67"/>
  <c r="D27" i="110"/>
  <c r="G9" i="96"/>
  <c r="J22" i="67" l="1"/>
  <c r="D6" i="110" a="1"/>
  <c r="D6" i="110" s="1"/>
  <c r="H84" i="114" l="1"/>
  <c r="G84" i="114"/>
  <c r="H83" i="114"/>
  <c r="G83" i="114"/>
  <c r="H82" i="114"/>
  <c r="G82" i="114"/>
  <c r="H81" i="114"/>
  <c r="G81" i="114"/>
  <c r="H80" i="114"/>
  <c r="G80" i="114"/>
  <c r="H79" i="114"/>
  <c r="G79" i="114"/>
  <c r="H78" i="114"/>
  <c r="G78" i="114"/>
  <c r="H76" i="114"/>
  <c r="G76" i="114"/>
  <c r="H75" i="114"/>
  <c r="G75" i="114"/>
  <c r="H74" i="114"/>
  <c r="G74" i="114"/>
  <c r="H73" i="114"/>
  <c r="G73" i="114"/>
  <c r="H72" i="114"/>
  <c r="G72" i="114"/>
  <c r="H71" i="114"/>
  <c r="G71" i="114"/>
  <c r="H70" i="114"/>
  <c r="G70" i="114"/>
  <c r="H69" i="114"/>
  <c r="G69" i="114"/>
  <c r="H68" i="114"/>
  <c r="G68" i="114"/>
  <c r="H67" i="114"/>
  <c r="G67" i="114"/>
  <c r="H66" i="114"/>
  <c r="G66" i="114"/>
  <c r="H65" i="114"/>
  <c r="G65" i="114"/>
  <c r="H64" i="114"/>
  <c r="G64" i="114"/>
  <c r="H63" i="114"/>
  <c r="G63" i="114"/>
  <c r="H62" i="114"/>
  <c r="G62" i="114"/>
  <c r="H61" i="114"/>
  <c r="G61" i="114"/>
  <c r="H60" i="114"/>
  <c r="G60" i="114"/>
  <c r="H59" i="114"/>
  <c r="G59" i="114"/>
  <c r="H58" i="114"/>
  <c r="G58" i="114"/>
  <c r="H57" i="114"/>
  <c r="G57" i="114"/>
  <c r="H56" i="114"/>
  <c r="G56" i="114"/>
  <c r="H55" i="114"/>
  <c r="G55" i="114"/>
  <c r="H54" i="114"/>
  <c r="G54" i="114"/>
  <c r="H53" i="114"/>
  <c r="G53" i="114"/>
  <c r="H52" i="114"/>
  <c r="G52" i="114"/>
  <c r="H51" i="114"/>
  <c r="G51" i="114"/>
  <c r="H49" i="114"/>
  <c r="G49" i="114"/>
  <c r="H48" i="114"/>
  <c r="G48" i="114"/>
  <c r="H47" i="114"/>
  <c r="G47" i="114"/>
  <c r="H46" i="114"/>
  <c r="G46" i="114"/>
  <c r="H45" i="114"/>
  <c r="G45" i="114"/>
  <c r="H44" i="114"/>
  <c r="G44" i="114"/>
  <c r="H43" i="114"/>
  <c r="G43" i="114"/>
  <c r="H42" i="114"/>
  <c r="G42" i="114"/>
  <c r="H41" i="114"/>
  <c r="G41" i="114"/>
  <c r="H40" i="114"/>
  <c r="G40" i="114"/>
  <c r="H39" i="114"/>
  <c r="G39" i="114"/>
  <c r="H38" i="114"/>
  <c r="G38" i="114"/>
  <c r="H37" i="114"/>
  <c r="G37" i="114"/>
  <c r="H36" i="114"/>
  <c r="G36" i="114"/>
  <c r="H35" i="114"/>
  <c r="G35" i="114"/>
  <c r="H34" i="114"/>
  <c r="G34" i="114"/>
  <c r="H33" i="114"/>
  <c r="G33" i="114"/>
  <c r="H32" i="114"/>
  <c r="G32" i="114"/>
  <c r="H31" i="114"/>
  <c r="G31" i="114"/>
  <c r="H30" i="114"/>
  <c r="G30" i="114"/>
  <c r="H29" i="114"/>
  <c r="G29" i="114"/>
  <c r="H28" i="114"/>
  <c r="G28" i="114"/>
  <c r="H27" i="114"/>
  <c r="G27" i="114"/>
  <c r="H26" i="114"/>
  <c r="G26" i="114"/>
  <c r="H25" i="114"/>
  <c r="G25" i="114"/>
  <c r="H24" i="114"/>
  <c r="G24" i="114"/>
  <c r="H23" i="114"/>
  <c r="G23" i="114"/>
  <c r="H22" i="114"/>
  <c r="G22" i="114"/>
  <c r="H21" i="114"/>
  <c r="G21" i="114"/>
  <c r="H20" i="114"/>
  <c r="G20" i="114"/>
  <c r="H19" i="114"/>
  <c r="G19" i="114"/>
  <c r="H18" i="114"/>
  <c r="G18" i="114"/>
  <c r="H17" i="114"/>
  <c r="G17" i="114"/>
  <c r="H16" i="114"/>
  <c r="G16" i="114"/>
  <c r="H15" i="114"/>
  <c r="G15" i="114"/>
  <c r="H14" i="114"/>
  <c r="G14" i="114"/>
  <c r="H13" i="114"/>
  <c r="G13" i="114"/>
  <c r="H12" i="114"/>
  <c r="G12" i="114"/>
  <c r="H11" i="114"/>
  <c r="G11" i="114"/>
  <c r="H10" i="114"/>
  <c r="G10" i="114"/>
  <c r="H9" i="114"/>
  <c r="G9" i="114"/>
  <c r="L84" i="114" l="1"/>
  <c r="L83" i="114"/>
  <c r="L82" i="114"/>
  <c r="L81" i="114"/>
  <c r="L80" i="114"/>
  <c r="L79" i="114"/>
  <c r="L78" i="114"/>
  <c r="N77" i="114"/>
  <c r="M77" i="114"/>
  <c r="L77" i="114"/>
  <c r="L76" i="114"/>
  <c r="L75" i="114"/>
  <c r="L74" i="114"/>
  <c r="L73" i="114"/>
  <c r="L72" i="114"/>
  <c r="L71" i="114"/>
  <c r="L70" i="114"/>
  <c r="L69" i="114"/>
  <c r="L68" i="114"/>
  <c r="L67" i="114"/>
  <c r="L66" i="114"/>
  <c r="L65" i="114"/>
  <c r="L64" i="114"/>
  <c r="L63" i="114"/>
  <c r="L62" i="114"/>
  <c r="L61" i="114"/>
  <c r="L60" i="114"/>
  <c r="L59" i="114"/>
  <c r="L58" i="114"/>
  <c r="L57" i="114"/>
  <c r="L56" i="114"/>
  <c r="L55" i="114"/>
  <c r="L54" i="114"/>
  <c r="L53" i="114"/>
  <c r="L52" i="114"/>
  <c r="L51" i="114"/>
  <c r="N50" i="114"/>
  <c r="M50" i="114"/>
  <c r="L50" i="114" s="1"/>
  <c r="L49" i="114"/>
  <c r="L48" i="114"/>
  <c r="L47" i="114"/>
  <c r="L46" i="114"/>
  <c r="L45" i="114"/>
  <c r="L44" i="114"/>
  <c r="L43" i="114"/>
  <c r="L42" i="114"/>
  <c r="L41" i="114"/>
  <c r="L40" i="114"/>
  <c r="L39" i="114"/>
  <c r="L38" i="114"/>
  <c r="L37" i="114"/>
  <c r="L36" i="114"/>
  <c r="L35" i="114"/>
  <c r="L34" i="114"/>
  <c r="L33" i="114"/>
  <c r="L32" i="114"/>
  <c r="L31" i="114"/>
  <c r="L30" i="114"/>
  <c r="L29" i="114"/>
  <c r="L28" i="114"/>
  <c r="L27" i="114"/>
  <c r="L26" i="114"/>
  <c r="L25" i="114"/>
  <c r="L24" i="114"/>
  <c r="L23" i="114"/>
  <c r="L22" i="114"/>
  <c r="L21" i="114"/>
  <c r="L20" i="114"/>
  <c r="L19" i="114"/>
  <c r="L18" i="114"/>
  <c r="L17" i="114"/>
  <c r="L16" i="114"/>
  <c r="L15" i="114"/>
  <c r="L14" i="114"/>
  <c r="L13" i="114"/>
  <c r="L12" i="114"/>
  <c r="L11" i="114"/>
  <c r="L10" i="114"/>
  <c r="L9" i="114"/>
  <c r="N8" i="114"/>
  <c r="M8" i="114"/>
  <c r="L8" i="114"/>
  <c r="O84" i="114"/>
  <c r="I84" i="114"/>
  <c r="F84" i="114"/>
  <c r="O83" i="114"/>
  <c r="I83" i="114"/>
  <c r="F83" i="114"/>
  <c r="O82" i="114"/>
  <c r="I82" i="114"/>
  <c r="O81" i="114"/>
  <c r="I81" i="114"/>
  <c r="F81" i="114"/>
  <c r="O80" i="114"/>
  <c r="I80" i="114"/>
  <c r="F80" i="114"/>
  <c r="O79" i="114"/>
  <c r="I79" i="114"/>
  <c r="F79" i="114"/>
  <c r="O78" i="114"/>
  <c r="I78" i="114"/>
  <c r="F78" i="114"/>
  <c r="Q77" i="114"/>
  <c r="P77" i="114"/>
  <c r="O77" i="114" s="1"/>
  <c r="K77" i="114"/>
  <c r="J77" i="114"/>
  <c r="O76" i="114"/>
  <c r="I76" i="114"/>
  <c r="F76" i="114"/>
  <c r="O75" i="114"/>
  <c r="I75" i="114"/>
  <c r="F75" i="114"/>
  <c r="O74" i="114"/>
  <c r="I74" i="114"/>
  <c r="F74" i="114"/>
  <c r="O73" i="114"/>
  <c r="I73" i="114"/>
  <c r="F73" i="114"/>
  <c r="O72" i="114"/>
  <c r="I72" i="114"/>
  <c r="F72" i="114"/>
  <c r="O71" i="114"/>
  <c r="I71" i="114"/>
  <c r="F71" i="114"/>
  <c r="O70" i="114"/>
  <c r="I70" i="114"/>
  <c r="F70" i="114"/>
  <c r="O69" i="114"/>
  <c r="I69" i="114"/>
  <c r="F69" i="114"/>
  <c r="O68" i="114"/>
  <c r="I68" i="114"/>
  <c r="F68" i="114"/>
  <c r="O67" i="114"/>
  <c r="I67" i="114"/>
  <c r="F67" i="114"/>
  <c r="O66" i="114"/>
  <c r="I66" i="114"/>
  <c r="F66" i="114"/>
  <c r="O65" i="114"/>
  <c r="I65" i="114"/>
  <c r="F65" i="114"/>
  <c r="O64" i="114"/>
  <c r="I64" i="114"/>
  <c r="O63" i="114"/>
  <c r="I63" i="114"/>
  <c r="F63" i="114"/>
  <c r="O62" i="114"/>
  <c r="I62" i="114"/>
  <c r="F62" i="114"/>
  <c r="O61" i="114"/>
  <c r="I61" i="114"/>
  <c r="F61" i="114"/>
  <c r="O60" i="114"/>
  <c r="I60" i="114"/>
  <c r="F60" i="114"/>
  <c r="O59" i="114"/>
  <c r="I59" i="114"/>
  <c r="O58" i="114"/>
  <c r="I58" i="114"/>
  <c r="F58" i="114"/>
  <c r="O57" i="114"/>
  <c r="I57" i="114"/>
  <c r="F57" i="114"/>
  <c r="O56" i="114"/>
  <c r="I56" i="114"/>
  <c r="F56" i="114"/>
  <c r="O55" i="114"/>
  <c r="I55" i="114"/>
  <c r="F55" i="114"/>
  <c r="O54" i="114"/>
  <c r="I54" i="114"/>
  <c r="F54" i="114"/>
  <c r="O53" i="114"/>
  <c r="I53" i="114"/>
  <c r="F53" i="114"/>
  <c r="O52" i="114"/>
  <c r="I52" i="114"/>
  <c r="F52" i="114"/>
  <c r="O51" i="114"/>
  <c r="I51" i="114"/>
  <c r="F51" i="114"/>
  <c r="Q50" i="114"/>
  <c r="P50" i="114"/>
  <c r="O50" i="114"/>
  <c r="K50" i="114"/>
  <c r="H50" i="114" s="1"/>
  <c r="J50" i="114"/>
  <c r="G50" i="114" s="1"/>
  <c r="O49" i="114"/>
  <c r="I49" i="114"/>
  <c r="F49" i="114"/>
  <c r="O48" i="114"/>
  <c r="I48" i="114"/>
  <c r="F48" i="114"/>
  <c r="O47" i="114"/>
  <c r="I47" i="114"/>
  <c r="F47" i="114"/>
  <c r="O46" i="114"/>
  <c r="I46" i="114"/>
  <c r="F46" i="114"/>
  <c r="O45" i="114"/>
  <c r="I45" i="114"/>
  <c r="F45" i="114"/>
  <c r="O44" i="114"/>
  <c r="I44" i="114"/>
  <c r="F44" i="114"/>
  <c r="O43" i="114"/>
  <c r="I43" i="114"/>
  <c r="F43" i="114"/>
  <c r="O42" i="114"/>
  <c r="I42" i="114"/>
  <c r="F42" i="114"/>
  <c r="O41" i="114"/>
  <c r="I41" i="114"/>
  <c r="F41" i="114"/>
  <c r="O40" i="114"/>
  <c r="I40" i="114"/>
  <c r="F40" i="114"/>
  <c r="O39" i="114"/>
  <c r="I39" i="114"/>
  <c r="F39" i="114"/>
  <c r="O38" i="114"/>
  <c r="I38" i="114"/>
  <c r="F38" i="114"/>
  <c r="O37" i="114"/>
  <c r="I37" i="114"/>
  <c r="F37" i="114"/>
  <c r="O36" i="114"/>
  <c r="I36" i="114"/>
  <c r="O35" i="114"/>
  <c r="I35" i="114"/>
  <c r="F35" i="114"/>
  <c r="O34" i="114"/>
  <c r="I34" i="114"/>
  <c r="F34" i="114"/>
  <c r="O33" i="114"/>
  <c r="I33" i="114"/>
  <c r="F33" i="114"/>
  <c r="O32" i="114"/>
  <c r="I32" i="114"/>
  <c r="F32" i="114"/>
  <c r="O31" i="114"/>
  <c r="I31" i="114"/>
  <c r="O30" i="114"/>
  <c r="I30" i="114"/>
  <c r="F30" i="114"/>
  <c r="O29" i="114"/>
  <c r="I29" i="114"/>
  <c r="F29" i="114"/>
  <c r="O28" i="114"/>
  <c r="I28" i="114"/>
  <c r="F28" i="114"/>
  <c r="O27" i="114"/>
  <c r="I27" i="114"/>
  <c r="F27" i="114"/>
  <c r="O26" i="114"/>
  <c r="I26" i="114"/>
  <c r="F26" i="114"/>
  <c r="O25" i="114"/>
  <c r="I25" i="114"/>
  <c r="F25" i="114"/>
  <c r="O24" i="114"/>
  <c r="I24" i="114"/>
  <c r="F24" i="114"/>
  <c r="O23" i="114"/>
  <c r="I23" i="114"/>
  <c r="F23" i="114"/>
  <c r="O22" i="114"/>
  <c r="I22" i="114"/>
  <c r="F22" i="114"/>
  <c r="O21" i="114"/>
  <c r="I21" i="114"/>
  <c r="F21" i="114"/>
  <c r="O20" i="114"/>
  <c r="I20" i="114"/>
  <c r="F20" i="114"/>
  <c r="O19" i="114"/>
  <c r="I19" i="114"/>
  <c r="F19" i="114"/>
  <c r="O18" i="114"/>
  <c r="I18" i="114"/>
  <c r="F18" i="114"/>
  <c r="O17" i="114"/>
  <c r="I17" i="114"/>
  <c r="F17" i="114"/>
  <c r="O16" i="114"/>
  <c r="I16" i="114"/>
  <c r="F16" i="114"/>
  <c r="O15" i="114"/>
  <c r="I15" i="114"/>
  <c r="F15" i="114"/>
  <c r="O14" i="114"/>
  <c r="I14" i="114"/>
  <c r="O13" i="114"/>
  <c r="I13" i="114"/>
  <c r="F13" i="114"/>
  <c r="O12" i="114"/>
  <c r="I12" i="114"/>
  <c r="F12" i="114"/>
  <c r="O11" i="114"/>
  <c r="I11" i="114"/>
  <c r="F11" i="114"/>
  <c r="O10" i="114"/>
  <c r="I10" i="114"/>
  <c r="F10" i="114"/>
  <c r="O9" i="114"/>
  <c r="I9" i="114"/>
  <c r="F9" i="114"/>
  <c r="Q8" i="114"/>
  <c r="P8" i="114"/>
  <c r="K8" i="114"/>
  <c r="J8" i="114"/>
  <c r="G8" i="114" s="1"/>
  <c r="H77" i="114" l="1"/>
  <c r="O8" i="114"/>
  <c r="N6" i="114"/>
  <c r="H8" i="114"/>
  <c r="F8" i="114" s="1"/>
  <c r="I8" i="114"/>
  <c r="M6" i="114"/>
  <c r="L6" i="114" s="1"/>
  <c r="P6" i="114"/>
  <c r="I77" i="114"/>
  <c r="G77" i="114"/>
  <c r="F77" i="114" s="1"/>
  <c r="Q6" i="114"/>
  <c r="F31" i="114"/>
  <c r="F36" i="114"/>
  <c r="F59" i="114"/>
  <c r="F64" i="114"/>
  <c r="F82" i="114"/>
  <c r="F14" i="114"/>
  <c r="I50" i="114"/>
  <c r="F50" i="114"/>
  <c r="J6" i="114"/>
  <c r="G6" i="114" s="1"/>
  <c r="K6" i="114"/>
  <c r="H6" i="114" l="1"/>
  <c r="O6" i="114"/>
  <c r="G7" i="114"/>
  <c r="I6" i="114"/>
  <c r="H7" i="114"/>
  <c r="F6" i="114" l="1"/>
  <c r="F35" i="77" l="1"/>
  <c r="A38" i="91" l="1"/>
  <c r="A39" i="91"/>
  <c r="A40" i="91"/>
  <c r="A41" i="91"/>
  <c r="A42" i="91"/>
  <c r="A43" i="91"/>
  <c r="A44" i="91"/>
  <c r="A45" i="91"/>
  <c r="A46" i="91"/>
  <c r="A47" i="91"/>
  <c r="A48" i="91"/>
  <c r="A49" i="91"/>
  <c r="A50" i="91"/>
  <c r="A51" i="91"/>
  <c r="A52" i="91"/>
  <c r="A53" i="91"/>
  <c r="A54" i="91"/>
  <c r="A55" i="91"/>
  <c r="A56" i="91"/>
  <c r="A57" i="91"/>
  <c r="A58" i="91"/>
  <c r="A59" i="91"/>
  <c r="A60" i="91"/>
  <c r="A61" i="91"/>
  <c r="A62" i="91"/>
  <c r="A63" i="91"/>
  <c r="A64" i="91"/>
  <c r="A65" i="91"/>
  <c r="A66" i="91"/>
  <c r="A67" i="91"/>
  <c r="A68" i="91"/>
  <c r="A69" i="91"/>
  <c r="A70" i="91"/>
  <c r="A71" i="91"/>
  <c r="A72" i="91"/>
  <c r="A73" i="91"/>
  <c r="A74" i="91"/>
  <c r="A75" i="91"/>
  <c r="A76" i="91"/>
  <c r="A77" i="91"/>
  <c r="A78" i="91"/>
  <c r="A79" i="91"/>
  <c r="A80" i="91"/>
  <c r="A81" i="91"/>
  <c r="A82" i="91"/>
  <c r="A83" i="91"/>
  <c r="A84" i="91"/>
  <c r="A85" i="91"/>
  <c r="A86" i="91"/>
  <c r="A87" i="91"/>
  <c r="A88" i="91"/>
  <c r="A89" i="91"/>
  <c r="A90" i="91"/>
  <c r="A91" i="91"/>
  <c r="A92" i="91"/>
  <c r="A93" i="91"/>
  <c r="A94" i="91"/>
  <c r="A95" i="91"/>
  <c r="A10" i="91"/>
  <c r="A11" i="91"/>
  <c r="A12" i="91"/>
  <c r="A13" i="91"/>
  <c r="A14" i="91"/>
  <c r="A15" i="91"/>
  <c r="A16" i="91"/>
  <c r="A17" i="91"/>
  <c r="A18" i="91"/>
  <c r="A19" i="91"/>
  <c r="A20" i="91"/>
  <c r="A21" i="91"/>
  <c r="A22" i="91"/>
  <c r="A23" i="91"/>
  <c r="A24" i="91"/>
  <c r="A25" i="91"/>
  <c r="A26" i="91"/>
  <c r="A27" i="91"/>
  <c r="A28" i="91"/>
  <c r="A29" i="91"/>
  <c r="A30" i="91"/>
  <c r="A31" i="91"/>
  <c r="A32" i="91"/>
  <c r="A33" i="91"/>
  <c r="A34" i="91"/>
  <c r="A35" i="91"/>
  <c r="A36" i="91"/>
  <c r="A37" i="91"/>
  <c r="A4" i="91"/>
  <c r="A5" i="91"/>
  <c r="A6" i="91"/>
  <c r="A7" i="91"/>
  <c r="A8" i="91"/>
  <c r="A9" i="91"/>
  <c r="A3" i="91" l="1"/>
  <c r="E6" i="90"/>
  <c r="G61" i="106" l="1" a="1"/>
  <c r="G61" i="106" s="1"/>
  <c r="D7" i="110" l="1" a="1"/>
  <c r="D7" i="110" s="1"/>
  <c r="D23" i="110" s="1" a="1"/>
  <c r="D23" i="110" s="1"/>
  <c r="F7" i="90" l="1"/>
  <c r="F8" i="90"/>
  <c r="F9" i="90"/>
  <c r="H7" i="90"/>
  <c r="H8" i="90"/>
  <c r="H9" i="90"/>
  <c r="D16" i="110" a="1"/>
  <c r="D16" i="110" s="1"/>
  <c r="D24" i="110" a="1"/>
  <c r="D24" i="110" s="1"/>
  <c r="D11" i="110" a="1"/>
  <c r="D11" i="110" s="1"/>
  <c r="D10" i="110" a="1"/>
  <c r="D10" i="110" s="1"/>
  <c r="D17" i="110" a="1"/>
  <c r="D17" i="110" s="1"/>
  <c r="D22" i="110" a="1"/>
  <c r="D22" i="110" s="1"/>
  <c r="D20" i="110" a="1"/>
  <c r="D20" i="110" s="1"/>
  <c r="D8" i="110" a="1"/>
  <c r="D8" i="110" s="1"/>
  <c r="D19" i="110" a="1"/>
  <c r="D19" i="110" s="1"/>
  <c r="B7" i="112"/>
  <c r="B8" i="112"/>
  <c r="B9" i="112"/>
  <c r="B10" i="112"/>
  <c r="B11" i="112"/>
  <c r="B12" i="112"/>
  <c r="B13" i="112"/>
  <c r="B14" i="112"/>
  <c r="B15" i="112"/>
  <c r="B16" i="112"/>
  <c r="B17" i="112"/>
  <c r="B18" i="112"/>
  <c r="B19" i="112"/>
  <c r="B20" i="112"/>
  <c r="B21" i="112"/>
  <c r="B22" i="112"/>
  <c r="B23" i="112"/>
  <c r="B24" i="112"/>
  <c r="B25" i="112"/>
  <c r="B26" i="112"/>
  <c r="B27" i="112"/>
  <c r="B28" i="112"/>
  <c r="B29" i="112"/>
  <c r="B30" i="112"/>
  <c r="B31" i="112"/>
  <c r="B32" i="112"/>
  <c r="B33" i="112"/>
  <c r="B34" i="112"/>
  <c r="B35" i="112"/>
  <c r="B36" i="112"/>
  <c r="B37" i="112"/>
  <c r="B38" i="112"/>
  <c r="B39" i="112"/>
  <c r="B40" i="112"/>
  <c r="B41" i="112"/>
  <c r="B42" i="112"/>
  <c r="B43" i="112"/>
  <c r="B44" i="112"/>
  <c r="B45" i="112"/>
  <c r="B46" i="112"/>
  <c r="B47" i="112"/>
  <c r="B48" i="112"/>
  <c r="B49" i="112"/>
  <c r="B50" i="112"/>
  <c r="B51" i="112"/>
  <c r="B52" i="112"/>
  <c r="B53" i="112"/>
  <c r="B54" i="112"/>
  <c r="B55" i="112"/>
  <c r="B56" i="112"/>
  <c r="B57" i="112"/>
  <c r="B58" i="112"/>
  <c r="B59" i="112"/>
  <c r="B60" i="112"/>
  <c r="B61" i="112"/>
  <c r="B62" i="112"/>
  <c r="B63" i="112"/>
  <c r="B64" i="112"/>
  <c r="B65" i="112"/>
  <c r="B66" i="112"/>
  <c r="B67" i="112"/>
  <c r="B68" i="112"/>
  <c r="B69" i="112"/>
  <c r="B70" i="112"/>
  <c r="B71" i="112"/>
  <c r="B72" i="112"/>
  <c r="B73" i="112"/>
  <c r="B74" i="112"/>
  <c r="B75" i="112"/>
  <c r="B76" i="112"/>
  <c r="B77" i="112"/>
  <c r="B78" i="112"/>
  <c r="B79" i="112"/>
  <c r="B80" i="112"/>
  <c r="B81" i="112"/>
  <c r="B82" i="112"/>
  <c r="B83" i="112"/>
  <c r="B84" i="112"/>
  <c r="B85" i="112"/>
  <c r="B86" i="112"/>
  <c r="B87" i="112"/>
  <c r="B88" i="112"/>
  <c r="B89" i="112"/>
  <c r="B90" i="112"/>
  <c r="B91" i="112"/>
  <c r="B92" i="112"/>
  <c r="B93" i="112"/>
  <c r="B94" i="112"/>
  <c r="B95" i="112"/>
  <c r="B96" i="112"/>
  <c r="B97" i="112"/>
  <c r="B98" i="112"/>
  <c r="B99" i="112"/>
  <c r="B100" i="112"/>
  <c r="B101" i="112"/>
  <c r="B102" i="112"/>
  <c r="B103" i="112"/>
  <c r="B104" i="112"/>
  <c r="B105" i="112"/>
  <c r="B106" i="112"/>
  <c r="B107" i="112"/>
  <c r="B108" i="112"/>
  <c r="B109" i="112"/>
  <c r="B110" i="112"/>
  <c r="B111" i="112"/>
  <c r="B112" i="112"/>
  <c r="B113" i="112"/>
  <c r="B114" i="112"/>
  <c r="B115" i="112"/>
  <c r="B116" i="112"/>
  <c r="B117" i="112"/>
  <c r="B118" i="112"/>
  <c r="B119" i="112"/>
  <c r="B120" i="112"/>
  <c r="B121" i="112"/>
  <c r="B122" i="112"/>
  <c r="B123" i="112"/>
  <c r="B124" i="112"/>
  <c r="B125" i="112"/>
  <c r="B126" i="112"/>
  <c r="B127" i="112"/>
  <c r="B128" i="112"/>
  <c r="B129" i="112"/>
  <c r="B130" i="112"/>
  <c r="B131" i="112"/>
  <c r="B132" i="112"/>
  <c r="B133" i="112"/>
  <c r="B134" i="112"/>
  <c r="B135" i="112"/>
  <c r="B136" i="112"/>
  <c r="B137" i="112"/>
  <c r="B138" i="112"/>
  <c r="B139" i="112"/>
  <c r="B140" i="112"/>
  <c r="B141" i="112"/>
  <c r="B142" i="112"/>
  <c r="B143" i="112"/>
  <c r="B144" i="112"/>
  <c r="B145" i="112"/>
  <c r="B146" i="112"/>
  <c r="B147" i="112"/>
  <c r="B148" i="112"/>
  <c r="B149" i="112"/>
  <c r="B150" i="112"/>
  <c r="B151" i="112"/>
  <c r="B152" i="112"/>
  <c r="B153" i="112"/>
  <c r="B154" i="112"/>
  <c r="B155" i="112"/>
  <c r="B156" i="112"/>
  <c r="B157" i="112"/>
  <c r="B158" i="112"/>
  <c r="B159" i="112"/>
  <c r="B160" i="112"/>
  <c r="B161" i="112"/>
  <c r="B162" i="112"/>
  <c r="B163" i="112"/>
  <c r="B164" i="112"/>
  <c r="B165" i="112"/>
  <c r="B166" i="112"/>
  <c r="B167" i="112"/>
  <c r="B168" i="112"/>
  <c r="B169" i="112"/>
  <c r="B170" i="112"/>
  <c r="B171" i="112"/>
  <c r="B172" i="112"/>
  <c r="B173" i="112"/>
  <c r="B174" i="112"/>
  <c r="B175" i="112"/>
  <c r="B176" i="112"/>
  <c r="B177" i="112"/>
  <c r="B178" i="112"/>
  <c r="B179" i="112"/>
  <c r="B180" i="112"/>
  <c r="B181" i="112"/>
  <c r="B182" i="112"/>
  <c r="B183" i="112"/>
  <c r="B184" i="112"/>
  <c r="B185" i="112"/>
  <c r="B186" i="112"/>
  <c r="B187" i="112"/>
  <c r="B188" i="112"/>
  <c r="B189" i="112"/>
  <c r="B190" i="112"/>
  <c r="B191" i="112"/>
  <c r="B192" i="112"/>
  <c r="B193" i="112"/>
  <c r="B194" i="112"/>
  <c r="B195" i="112"/>
  <c r="B196" i="112"/>
  <c r="B197" i="112"/>
  <c r="B198" i="112"/>
  <c r="B199" i="112"/>
  <c r="B200" i="112"/>
  <c r="B201" i="112"/>
  <c r="B202" i="112"/>
  <c r="B203" i="112"/>
  <c r="B204" i="112"/>
  <c r="B205" i="112"/>
  <c r="B206" i="112"/>
  <c r="B207" i="112"/>
  <c r="B208" i="112"/>
  <c r="B209" i="112"/>
  <c r="B210" i="112"/>
  <c r="B211" i="112"/>
  <c r="B212" i="112"/>
  <c r="B213" i="112"/>
  <c r="B214" i="112"/>
  <c r="B215" i="112"/>
  <c r="B216" i="112"/>
  <c r="B217" i="112"/>
  <c r="B218" i="112"/>
  <c r="B219" i="112"/>
  <c r="B220" i="112"/>
  <c r="B221" i="112"/>
  <c r="B222" i="112"/>
  <c r="B223" i="112"/>
  <c r="B224" i="112"/>
  <c r="B225" i="112"/>
  <c r="B226" i="112"/>
  <c r="B227" i="112"/>
  <c r="B228" i="112"/>
  <c r="B229" i="112"/>
  <c r="B230" i="112"/>
  <c r="B231" i="112"/>
  <c r="B232" i="112"/>
  <c r="B233" i="112"/>
  <c r="B234" i="112"/>
  <c r="B235" i="112"/>
  <c r="B236" i="112"/>
  <c r="B237" i="112"/>
  <c r="B6" i="112"/>
  <c r="H21" i="67"/>
  <c r="D24" i="67" s="1"/>
  <c r="I21" i="67"/>
  <c r="D12" i="67"/>
  <c r="G12" i="67"/>
  <c r="J12" i="67"/>
  <c r="D13" i="67"/>
  <c r="G13" i="67"/>
  <c r="J13" i="67"/>
  <c r="D14" i="67"/>
  <c r="G14" i="67"/>
  <c r="J14" i="67"/>
  <c r="L6" i="67"/>
  <c r="K6" i="67"/>
  <c r="I6" i="67"/>
  <c r="H6" i="67"/>
  <c r="F6" i="67"/>
  <c r="F21" i="67" s="1"/>
  <c r="E6" i="67"/>
  <c r="E21" i="67" s="1"/>
  <c r="D22" i="67" s="1"/>
  <c r="E10" i="90" l="1"/>
  <c r="G10" i="90"/>
  <c r="F5" i="110"/>
  <c r="D18" i="110"/>
  <c r="G17" i="77"/>
  <c r="F17" i="77"/>
  <c r="E19" i="77"/>
  <c r="G21" i="106" l="1"/>
  <c r="G19" i="106"/>
  <c r="G17" i="106"/>
  <c r="G16" i="106"/>
  <c r="E16" i="106"/>
  <c r="G15" i="106"/>
  <c r="L10" i="109" l="1"/>
  <c r="E9" i="109"/>
  <c r="D9" i="109"/>
  <c r="L9" i="109" s="1"/>
  <c r="E8" i="109"/>
  <c r="D8" i="109"/>
  <c r="L8" i="109" s="1"/>
  <c r="E7" i="109"/>
  <c r="L7" i="109" s="1"/>
  <c r="D7" i="109"/>
  <c r="E6" i="109"/>
  <c r="D6" i="109"/>
  <c r="L6" i="109" s="1"/>
  <c r="E5" i="109"/>
  <c r="D5" i="109"/>
  <c r="L5" i="109" s="1"/>
  <c r="G5" i="108" l="1"/>
  <c r="F5" i="108"/>
  <c r="E5" i="108"/>
  <c r="D5" i="108"/>
  <c r="G23" i="107"/>
  <c r="G22" i="107"/>
  <c r="D22" i="107"/>
  <c r="C26" i="107" s="1"/>
  <c r="G21" i="107"/>
  <c r="G20" i="107"/>
  <c r="G19" i="107"/>
  <c r="G18" i="107"/>
  <c r="G17" i="107"/>
  <c r="G16" i="107"/>
  <c r="D16" i="107"/>
  <c r="C25" i="107" s="1"/>
  <c r="G15" i="107"/>
  <c r="G14" i="107"/>
  <c r="G13" i="107"/>
  <c r="G12" i="107"/>
  <c r="G11" i="107"/>
  <c r="G10" i="107"/>
  <c r="G9" i="107"/>
  <c r="G8" i="107"/>
  <c r="G7" i="107"/>
  <c r="F6" i="107"/>
  <c r="E6" i="107"/>
  <c r="G5" i="107"/>
  <c r="E60" i="106"/>
  <c r="G59" i="106"/>
  <c r="G52" i="106"/>
  <c r="G44" i="106"/>
  <c r="G31" i="106"/>
  <c r="G25" i="106"/>
  <c r="G13" i="106"/>
  <c r="G12" i="106"/>
  <c r="G11" i="106"/>
  <c r="G10" i="106"/>
  <c r="G9" i="106"/>
  <c r="G4" i="106"/>
  <c r="C24" i="107" l="1"/>
  <c r="M12" i="78" l="1"/>
  <c r="L12" i="78"/>
  <c r="K12" i="78"/>
  <c r="J12" i="78"/>
  <c r="I12" i="78"/>
  <c r="H12" i="78"/>
  <c r="G12" i="78"/>
  <c r="F12" i="78"/>
  <c r="M5" i="78"/>
  <c r="L5" i="78"/>
  <c r="K5" i="78"/>
  <c r="J5" i="78"/>
  <c r="I5" i="78"/>
  <c r="H5" i="78"/>
  <c r="G5" i="78"/>
  <c r="F5" i="78"/>
  <c r="E48" i="77"/>
  <c r="E47" i="77"/>
  <c r="E20" i="77"/>
  <c r="E46" i="77"/>
  <c r="E45" i="77"/>
  <c r="E44" i="77"/>
  <c r="E43" i="77"/>
  <c r="E42" i="77"/>
  <c r="E40" i="77"/>
  <c r="E39" i="77"/>
  <c r="E38" i="77"/>
  <c r="E37" i="77"/>
  <c r="E36" i="77"/>
  <c r="E41" i="77"/>
  <c r="G35" i="77"/>
  <c r="E34" i="77"/>
  <c r="E22" i="78" s="1"/>
  <c r="D22" i="78" s="1"/>
  <c r="E33" i="77"/>
  <c r="E21" i="78" s="1"/>
  <c r="D21" i="78" s="1"/>
  <c r="E18" i="77"/>
  <c r="E6" i="78" s="1"/>
  <c r="D6" i="78" s="1"/>
  <c r="E32" i="77"/>
  <c r="E20" i="78" s="1"/>
  <c r="D20" i="78" s="1"/>
  <c r="E31" i="77"/>
  <c r="E19" i="78" s="1"/>
  <c r="D19" i="78" s="1"/>
  <c r="E16" i="77"/>
  <c r="E30" i="77"/>
  <c r="E18" i="78" s="1"/>
  <c r="D18" i="78" s="1"/>
  <c r="E15" i="77"/>
  <c r="E29" i="77"/>
  <c r="E17" i="78" s="1"/>
  <c r="D17" i="78" s="1"/>
  <c r="E14" i="77"/>
  <c r="E28" i="77"/>
  <c r="E16" i="78" s="1"/>
  <c r="D16" i="78" s="1"/>
  <c r="E13" i="77"/>
  <c r="E27" i="77"/>
  <c r="E15" i="78" s="1"/>
  <c r="D15" i="78" s="1"/>
  <c r="G12" i="77"/>
  <c r="F12" i="77"/>
  <c r="E26" i="77"/>
  <c r="E14" i="78" s="1"/>
  <c r="D14" i="78" s="1"/>
  <c r="E11" i="77"/>
  <c r="E25" i="77"/>
  <c r="E13" i="78" s="1"/>
  <c r="D13" i="78" s="1"/>
  <c r="E10" i="77"/>
  <c r="G24" i="77"/>
  <c r="F24" i="77"/>
  <c r="E9" i="77"/>
  <c r="E23" i="77"/>
  <c r="E8" i="77"/>
  <c r="E22" i="77"/>
  <c r="E7" i="77"/>
  <c r="E21" i="77"/>
  <c r="G6" i="77"/>
  <c r="F6" i="77"/>
  <c r="E10" i="76"/>
  <c r="E9" i="76"/>
  <c r="E8" i="76"/>
  <c r="E7" i="76"/>
  <c r="E6" i="76"/>
  <c r="G5" i="76"/>
  <c r="F5" i="76"/>
  <c r="D9" i="90"/>
  <c r="D8" i="90"/>
  <c r="D7" i="90"/>
  <c r="G6" i="90"/>
  <c r="J20" i="67"/>
  <c r="G20" i="67"/>
  <c r="D20" i="67"/>
  <c r="J19" i="67"/>
  <c r="G19" i="67"/>
  <c r="D19" i="67"/>
  <c r="J18" i="67"/>
  <c r="G18" i="67"/>
  <c r="D18" i="67"/>
  <c r="J17" i="67"/>
  <c r="G17" i="67"/>
  <c r="D17" i="67"/>
  <c r="J16" i="67"/>
  <c r="G16" i="67"/>
  <c r="D16" i="67"/>
  <c r="J15" i="67"/>
  <c r="G15" i="67"/>
  <c r="D15" i="67"/>
  <c r="J11" i="67"/>
  <c r="G11" i="67"/>
  <c r="D11" i="67"/>
  <c r="J10" i="67"/>
  <c r="G10" i="67"/>
  <c r="D10" i="67"/>
  <c r="J9" i="67"/>
  <c r="G9" i="67"/>
  <c r="D9" i="67"/>
  <c r="J8" i="67"/>
  <c r="G8" i="67"/>
  <c r="D8" i="67"/>
  <c r="J7" i="67"/>
  <c r="G7" i="67"/>
  <c r="D7" i="67"/>
  <c r="K35" i="87"/>
  <c r="H35" i="87"/>
  <c r="E35" i="87"/>
  <c r="D35" i="87"/>
  <c r="K34" i="87"/>
  <c r="H34" i="87"/>
  <c r="E34" i="87"/>
  <c r="D34" i="87"/>
  <c r="K33" i="87"/>
  <c r="H33" i="87"/>
  <c r="E33" i="87"/>
  <c r="D33" i="87"/>
  <c r="K32" i="87"/>
  <c r="H32" i="87"/>
  <c r="E32" i="87"/>
  <c r="D32" i="87"/>
  <c r="K31" i="87"/>
  <c r="H31" i="87"/>
  <c r="E31" i="87"/>
  <c r="D31" i="87"/>
  <c r="K30" i="87"/>
  <c r="H30" i="87"/>
  <c r="E30" i="87"/>
  <c r="D30" i="87"/>
  <c r="K29" i="87"/>
  <c r="H29" i="87"/>
  <c r="E29" i="87"/>
  <c r="D29" i="87"/>
  <c r="K28" i="87"/>
  <c r="H28" i="87"/>
  <c r="E28" i="87"/>
  <c r="D28" i="87"/>
  <c r="K27" i="87"/>
  <c r="H27" i="87"/>
  <c r="E27" i="87"/>
  <c r="D27" i="87"/>
  <c r="K26" i="87"/>
  <c r="H26" i="87"/>
  <c r="E26" i="87"/>
  <c r="D26" i="87"/>
  <c r="K25" i="87"/>
  <c r="H25" i="87"/>
  <c r="E25" i="87"/>
  <c r="D25" i="87"/>
  <c r="K24" i="87"/>
  <c r="H24" i="87"/>
  <c r="E24" i="87"/>
  <c r="D24" i="87"/>
  <c r="K23" i="87"/>
  <c r="H23" i="87"/>
  <c r="E23" i="87"/>
  <c r="D23" i="87"/>
  <c r="K22" i="87"/>
  <c r="H22" i="87"/>
  <c r="E22" i="87"/>
  <c r="D22" i="87"/>
  <c r="K21" i="87"/>
  <c r="H21" i="87"/>
  <c r="E21" i="87"/>
  <c r="D21" i="87"/>
  <c r="K20" i="87"/>
  <c r="H20" i="87"/>
  <c r="E20" i="87"/>
  <c r="D20" i="87"/>
  <c r="K19" i="87"/>
  <c r="H19" i="87"/>
  <c r="E19" i="87"/>
  <c r="D19" i="87"/>
  <c r="K18" i="87"/>
  <c r="H18" i="87"/>
  <c r="E18" i="87"/>
  <c r="D18" i="87"/>
  <c r="K17" i="87"/>
  <c r="H17" i="87"/>
  <c r="E17" i="87"/>
  <c r="D17" i="87"/>
  <c r="K16" i="87"/>
  <c r="H16" i="87"/>
  <c r="E16" i="87"/>
  <c r="D16" i="87"/>
  <c r="K15" i="87"/>
  <c r="H15" i="87"/>
  <c r="E15" i="87"/>
  <c r="D15" i="87"/>
  <c r="K14" i="87"/>
  <c r="H14" i="87"/>
  <c r="E14" i="87"/>
  <c r="D14" i="87"/>
  <c r="K13" i="87"/>
  <c r="H13" i="87"/>
  <c r="E13" i="87"/>
  <c r="D13" i="87"/>
  <c r="K12" i="87"/>
  <c r="H12" i="87"/>
  <c r="E12" i="87"/>
  <c r="D12" i="87"/>
  <c r="K11" i="87"/>
  <c r="H11" i="87"/>
  <c r="E11" i="87"/>
  <c r="D11" i="87"/>
  <c r="K10" i="87"/>
  <c r="H10" i="87"/>
  <c r="E10" i="87"/>
  <c r="D10" i="87"/>
  <c r="K9" i="87"/>
  <c r="H9" i="87"/>
  <c r="E9" i="87"/>
  <c r="D9" i="87"/>
  <c r="K8" i="87"/>
  <c r="H8" i="87"/>
  <c r="E8" i="87"/>
  <c r="D8" i="87"/>
  <c r="K7" i="87"/>
  <c r="H7" i="87"/>
  <c r="E7" i="87"/>
  <c r="D7" i="87"/>
  <c r="M6" i="87"/>
  <c r="L6" i="87"/>
  <c r="J6" i="87"/>
  <c r="I6" i="87"/>
  <c r="H6" i="87" s="1"/>
  <c r="G6" i="87"/>
  <c r="F6" i="87"/>
  <c r="F31" i="86"/>
  <c r="D31" i="86"/>
  <c r="E31" i="86" s="1"/>
  <c r="F30" i="86"/>
  <c r="D30" i="86"/>
  <c r="E30" i="86" s="1"/>
  <c r="F29" i="86"/>
  <c r="D29" i="86"/>
  <c r="E29" i="86" s="1"/>
  <c r="F28" i="86"/>
  <c r="D28" i="86"/>
  <c r="E28" i="86" s="1"/>
  <c r="F27" i="86"/>
  <c r="D27" i="86"/>
  <c r="E27" i="86" s="1"/>
  <c r="F26" i="86"/>
  <c r="D26" i="86"/>
  <c r="E26" i="86" s="1"/>
  <c r="F25" i="86"/>
  <c r="D25" i="86"/>
  <c r="E25" i="86" s="1"/>
  <c r="F24" i="86"/>
  <c r="D24" i="86"/>
  <c r="E24" i="86" s="1"/>
  <c r="F23" i="86"/>
  <c r="D23" i="86"/>
  <c r="E23" i="86" s="1"/>
  <c r="F22" i="86"/>
  <c r="D22" i="86"/>
  <c r="E22" i="86" s="1"/>
  <c r="F21" i="86"/>
  <c r="D21" i="86"/>
  <c r="E21" i="86" s="1"/>
  <c r="F20" i="86"/>
  <c r="D20" i="86"/>
  <c r="E20" i="86" s="1"/>
  <c r="F19" i="86"/>
  <c r="D19" i="86"/>
  <c r="E19" i="86" s="1"/>
  <c r="F18" i="86"/>
  <c r="D18" i="86"/>
  <c r="E18" i="86" s="1"/>
  <c r="F17" i="86"/>
  <c r="D17" i="86"/>
  <c r="E17" i="86" s="1"/>
  <c r="F16" i="86"/>
  <c r="D16" i="86"/>
  <c r="E16" i="86" s="1"/>
  <c r="F15" i="86"/>
  <c r="D15" i="86"/>
  <c r="E15" i="86" s="1"/>
  <c r="F14" i="86"/>
  <c r="D14" i="86"/>
  <c r="E14" i="86" s="1"/>
  <c r="F13" i="86"/>
  <c r="D13" i="86"/>
  <c r="E13" i="86" s="1"/>
  <c r="F12" i="86"/>
  <c r="D12" i="86"/>
  <c r="F11" i="86"/>
  <c r="D11" i="86"/>
  <c r="F10" i="86"/>
  <c r="D10" i="86"/>
  <c r="F9" i="86"/>
  <c r="D9" i="86"/>
  <c r="E9" i="86" s="1"/>
  <c r="F8" i="86"/>
  <c r="D8" i="86"/>
  <c r="E8" i="86" s="1"/>
  <c r="F7" i="86"/>
  <c r="D7" i="86"/>
  <c r="E7" i="86" s="1"/>
  <c r="F6" i="86"/>
  <c r="D6" i="86"/>
  <c r="G5" i="86"/>
  <c r="G8" i="96"/>
  <c r="D8" i="96"/>
  <c r="K8" i="96" s="1"/>
  <c r="G7" i="96"/>
  <c r="D7" i="96"/>
  <c r="K7" i="96" s="1"/>
  <c r="G6" i="96"/>
  <c r="D6" i="96"/>
  <c r="J5" i="96"/>
  <c r="I5" i="96"/>
  <c r="H5" i="96"/>
  <c r="F5" i="96"/>
  <c r="E5" i="96"/>
  <c r="H9" i="76" l="1"/>
  <c r="F7" i="114"/>
  <c r="R7" i="114" s="1"/>
  <c r="K6" i="96"/>
  <c r="G4" i="78"/>
  <c r="H13" i="86"/>
  <c r="H9" i="86"/>
  <c r="E10" i="86"/>
  <c r="E11" i="86"/>
  <c r="E6" i="87"/>
  <c r="K6" i="87"/>
  <c r="N15" i="87"/>
  <c r="J6" i="67"/>
  <c r="J4" i="78"/>
  <c r="K4" i="78"/>
  <c r="M4" i="78"/>
  <c r="H4" i="78"/>
  <c r="I4" i="78"/>
  <c r="E12" i="77"/>
  <c r="E24" i="77"/>
  <c r="D24" i="77" s="1"/>
  <c r="E6" i="77"/>
  <c r="E35" i="77"/>
  <c r="G5" i="77"/>
  <c r="F5" i="77"/>
  <c r="E5" i="76"/>
  <c r="D5" i="96"/>
  <c r="H5" i="86" s="1"/>
  <c r="G5" i="96"/>
  <c r="E5" i="78"/>
  <c r="E12" i="78"/>
  <c r="E12" i="86"/>
  <c r="L4" i="78"/>
  <c r="E17" i="77"/>
  <c r="G6" i="67"/>
  <c r="F4" i="78"/>
  <c r="D6" i="87"/>
  <c r="D6" i="90"/>
  <c r="C3" i="67" l="1"/>
  <c r="H16" i="86"/>
  <c r="E23" i="78" a="1"/>
  <c r="E23" i="78" s="1"/>
  <c r="F23" i="78" s="1"/>
  <c r="L6" i="96" a="1"/>
  <c r="L6" i="96" s="1"/>
  <c r="L7" i="96" a="1"/>
  <c r="L7" i="96" s="1"/>
  <c r="L8" i="96" a="1"/>
  <c r="L8" i="96" s="1"/>
  <c r="D6" i="67"/>
  <c r="D35" i="77"/>
  <c r="D10" i="76"/>
  <c r="D12" i="77"/>
  <c r="D7" i="76"/>
  <c r="D6" i="77"/>
  <c r="I8" i="77" s="1"/>
  <c r="D6" i="76"/>
  <c r="D17" i="77"/>
  <c r="D8" i="76"/>
  <c r="D9" i="76"/>
  <c r="E5" i="77"/>
  <c r="D5" i="77" s="1"/>
  <c r="I5" i="77" s="1"/>
  <c r="E4" i="78"/>
  <c r="C11" i="76" l="1"/>
  <c r="D11" i="9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<sst xmlns="http://schemas.openxmlformats.org/spreadsheetml/2006/main" count="6629" uniqueCount="2450">
  <si>
    <t>Total</t>
  </si>
  <si>
    <t>01</t>
  </si>
  <si>
    <t>02</t>
  </si>
  <si>
    <t>03</t>
  </si>
  <si>
    <t>04</t>
  </si>
  <si>
    <t>05</t>
  </si>
  <si>
    <t>06</t>
  </si>
  <si>
    <t>07</t>
  </si>
  <si>
    <t>Dependencia:</t>
  </si>
  <si>
    <t>08</t>
  </si>
  <si>
    <t>09</t>
  </si>
  <si>
    <t>10</t>
  </si>
  <si>
    <t>Circuito Escolar:</t>
  </si>
  <si>
    <t>11</t>
  </si>
  <si>
    <t>12</t>
  </si>
  <si>
    <t>13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</si>
  <si>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</si>
  <si>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</si>
  <si>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</si>
  <si>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</si>
  <si>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</si>
  <si>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</si>
  <si>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</si>
  <si>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</si>
  <si>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</si>
  <si>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</si>
  <si>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</si>
  <si>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</si>
  <si>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</si>
  <si>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</si>
  <si>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</si>
  <si>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</si>
  <si>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</si>
  <si>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SAN JOSE</t>
  </si>
  <si>
    <t>2</t>
  </si>
  <si>
    <t>DESAMPARADOS</t>
  </si>
  <si>
    <t>3</t>
  </si>
  <si>
    <t>OCCIDENTE</t>
  </si>
  <si>
    <t>ALAJUELA</t>
  </si>
  <si>
    <t>7</t>
  </si>
  <si>
    <t>RIO BLANCO</t>
  </si>
  <si>
    <t>18</t>
  </si>
  <si>
    <t>CURRIDABAT</t>
  </si>
  <si>
    <t>COTO</t>
  </si>
  <si>
    <t>6</t>
  </si>
  <si>
    <t>PUNTARENAS</t>
  </si>
  <si>
    <t>GOLFITO</t>
  </si>
  <si>
    <t>SAN RAFAEL</t>
  </si>
  <si>
    <t>15</t>
  </si>
  <si>
    <t>SARAPIQUI</t>
  </si>
  <si>
    <t>4</t>
  </si>
  <si>
    <t>HEREDIA</t>
  </si>
  <si>
    <t>PAVAS</t>
  </si>
  <si>
    <t>SAN CARLOS</t>
  </si>
  <si>
    <t>14</t>
  </si>
  <si>
    <t>LOS CHILES</t>
  </si>
  <si>
    <t>SANTA CRUZ</t>
  </si>
  <si>
    <t>5</t>
  </si>
  <si>
    <t>CARTAGO</t>
  </si>
  <si>
    <t>LA UNION</t>
  </si>
  <si>
    <t>SAN ANTONIO</t>
  </si>
  <si>
    <t>FLORENCIA</t>
  </si>
  <si>
    <t>SAN ISIDRO</t>
  </si>
  <si>
    <t>SANTA ANA</t>
  </si>
  <si>
    <t>ESCAZU</t>
  </si>
  <si>
    <t>PURISCAL</t>
  </si>
  <si>
    <t>EL CARMEN</t>
  </si>
  <si>
    <t>SAN JERONIMO</t>
  </si>
  <si>
    <t>LA LUCHA</t>
  </si>
  <si>
    <t>CORRALILLO</t>
  </si>
  <si>
    <t>LOS SANTOS</t>
  </si>
  <si>
    <t>LAS MERCEDES</t>
  </si>
  <si>
    <t>MADRE DEL DIVINO PASTOR</t>
  </si>
  <si>
    <t>SANTIAGO</t>
  </si>
  <si>
    <t>DULCE NOMBRE</t>
  </si>
  <si>
    <t>SAN PEDRO</t>
  </si>
  <si>
    <t>LA CRUZ</t>
  </si>
  <si>
    <t>SABANILLA</t>
  </si>
  <si>
    <t>LIBERIA</t>
  </si>
  <si>
    <t>BAGACES</t>
  </si>
  <si>
    <t>16</t>
  </si>
  <si>
    <t>SAN MARTIN</t>
  </si>
  <si>
    <t>SAN PABLO</t>
  </si>
  <si>
    <t>PEREZ ZELEDON</t>
  </si>
  <si>
    <t>19</t>
  </si>
  <si>
    <t>SANTA ROSA</t>
  </si>
  <si>
    <t>DANIEL FLORES</t>
  </si>
  <si>
    <t>AGUIRRE</t>
  </si>
  <si>
    <t>SAN LORENZO</t>
  </si>
  <si>
    <t>PALMARES</t>
  </si>
  <si>
    <t>SAN GERARDO</t>
  </si>
  <si>
    <t>SANTO DOMINGO</t>
  </si>
  <si>
    <t>BUENOS AIRES</t>
  </si>
  <si>
    <t>CAÑAS</t>
  </si>
  <si>
    <t>EL PROGRESO</t>
  </si>
  <si>
    <t>SANTA RITA</t>
  </si>
  <si>
    <t>00838</t>
  </si>
  <si>
    <t>ATENAS</t>
  </si>
  <si>
    <t>VALLE AZUL</t>
  </si>
  <si>
    <t>VENECIA</t>
  </si>
  <si>
    <t>QUESADA</t>
  </si>
  <si>
    <t>AGUAS ZARCAS</t>
  </si>
  <si>
    <t>TILARAN</t>
  </si>
  <si>
    <t>SAN DIEGO</t>
  </si>
  <si>
    <t>SAN VITO</t>
  </si>
  <si>
    <t>PARAISO</t>
  </si>
  <si>
    <t>SANTA LUCIA</t>
  </si>
  <si>
    <t>COBANO</t>
  </si>
  <si>
    <t>SIQUIRRES</t>
  </si>
  <si>
    <t>GUAPILES</t>
  </si>
  <si>
    <t>PUERTO VIEJO</t>
  </si>
  <si>
    <t>20</t>
  </si>
  <si>
    <t>LEON CORTES</t>
  </si>
  <si>
    <t>17</t>
  </si>
  <si>
    <t>BARRIO EL CARMEN</t>
  </si>
  <si>
    <t>TURRIALBA</t>
  </si>
  <si>
    <t>SANTA BARBARA</t>
  </si>
  <si>
    <t>BARVA</t>
  </si>
  <si>
    <t>NICOYA</t>
  </si>
  <si>
    <t>LEPANTO</t>
  </si>
  <si>
    <t>CARTAGENA</t>
  </si>
  <si>
    <t>PENINSULAR</t>
  </si>
  <si>
    <t>YORKIN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</si>
  <si>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</si>
  <si>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</si>
  <si>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</si>
  <si>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</si>
  <si>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</si>
  <si>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</si>
  <si>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</si>
  <si>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</si>
  <si>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</si>
  <si>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</si>
  <si>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</si>
  <si>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Inglés</t>
  </si>
  <si>
    <t>Administrativos y de Servicios</t>
  </si>
  <si>
    <t>00833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</si>
  <si>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</si>
  <si>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</si>
  <si>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</si>
  <si>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</si>
  <si>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</si>
  <si>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</si>
  <si>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</si>
  <si>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</si>
  <si>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Trabajo Social</t>
  </si>
  <si>
    <t>Generalista en Educación Especial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</si>
  <si>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</si>
  <si>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</si>
  <si>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</si>
  <si>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</si>
  <si>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</si>
  <si>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</si>
  <si>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</si>
  <si>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</si>
  <si>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</si>
  <si>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</si>
  <si>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</si>
  <si>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</si>
  <si>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</si>
  <si>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</si>
  <si>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</si>
  <si>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</si>
  <si>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</si>
  <si>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</si>
  <si>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</si>
  <si>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</si>
  <si>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</si>
  <si>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</si>
  <si>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</si>
  <si>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</si>
  <si>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</si>
  <si>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</si>
  <si>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</si>
  <si>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</si>
  <si>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</si>
  <si>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</si>
  <si>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</si>
  <si>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</si>
  <si>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</si>
  <si>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</si>
  <si>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</si>
  <si>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</si>
  <si>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</si>
  <si>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</si>
  <si>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</si>
  <si>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</si>
  <si>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</si>
  <si>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</si>
  <si>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</si>
  <si>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</si>
  <si>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Sociólogo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</si>
  <si>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</si>
  <si>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</si>
  <si>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</si>
  <si>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</si>
  <si>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</si>
  <si>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</si>
  <si>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</si>
  <si>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CENTRAL</t>
  </si>
  <si>
    <t>Comedor</t>
  </si>
  <si>
    <t>JORGE DEBRAVO</t>
  </si>
  <si>
    <t>Año Cursado</t>
  </si>
  <si>
    <t>OBSERVACIONES/COMENTARIOS:</t>
  </si>
  <si>
    <t>Biblioteca</t>
  </si>
  <si>
    <t>Taller de Artes Industriales</t>
  </si>
  <si>
    <t>Otros Talleres</t>
  </si>
  <si>
    <t>Gimnasio</t>
  </si>
  <si>
    <t>Discapacidad Motora</t>
  </si>
  <si>
    <t>Ceguera</t>
  </si>
  <si>
    <t>Baja Visión</t>
  </si>
  <si>
    <t>Docentes Educación Especial</t>
  </si>
  <si>
    <t>Auxiliar Administrativo</t>
  </si>
  <si>
    <t>Orientador</t>
  </si>
  <si>
    <t>Orientador Asistente</t>
  </si>
  <si>
    <t>Bibliotecólogo</t>
  </si>
  <si>
    <t>Otros Docentes Educación Especial</t>
  </si>
  <si>
    <t>Otros Docentes</t>
  </si>
  <si>
    <t>Aspi-rantes</t>
  </si>
  <si>
    <t>Cantidad
Total</t>
  </si>
  <si>
    <t>Aulas (que no se utilizan para impartir lecciones)</t>
  </si>
  <si>
    <t>Sí</t>
  </si>
  <si>
    <t>No</t>
  </si>
  <si>
    <t>Personal</t>
  </si>
  <si>
    <t>Ubicación (PR/CA/DI):</t>
  </si>
  <si>
    <t>pcd</t>
  </si>
  <si>
    <t>COLONIA KENNEDY</t>
  </si>
  <si>
    <t>CATOLICO EULOGIO LOPEZ OBANDO</t>
  </si>
  <si>
    <t>PINDECO</t>
  </si>
  <si>
    <t>SAINT JOHN BAPTIST</t>
  </si>
  <si>
    <t>ACADEMIA TEOCALI</t>
  </si>
  <si>
    <t>COLEGIO MONT BERKELEY INTERNACIONAL</t>
  </si>
  <si>
    <t>SEK DE COSTA RICA</t>
  </si>
  <si>
    <t>SAGRADO CORAZON</t>
  </si>
  <si>
    <t>SALESIANO DON BOSCO</t>
  </si>
  <si>
    <t>INSTITUTO DE DESARROLLO DE INTELIGENCIA</t>
  </si>
  <si>
    <t>ADVENTISTA DE COSTA RICA</t>
  </si>
  <si>
    <t>NUESTRA SEÑORA DEL PILAR</t>
  </si>
  <si>
    <t>GREEN VALLEY</t>
  </si>
  <si>
    <t>SAINT GREGORY</t>
  </si>
  <si>
    <t>OASIS DE ESPERANZA</t>
  </si>
  <si>
    <t>DEL VALLE</t>
  </si>
  <si>
    <t>SAN ANTONIO DE PADUA</t>
  </si>
  <si>
    <t>SAN MIGUEL ARCANGEL</t>
  </si>
  <si>
    <t>INTERNACIONAL CANADIENSE</t>
  </si>
  <si>
    <t>WEST COLLEGE</t>
  </si>
  <si>
    <t>CRISTIANO REFORMADO</t>
  </si>
  <si>
    <t>COMPLEMENTARIA CAHUITA</t>
  </si>
  <si>
    <t>CRISTIANA LIBERTAD</t>
  </si>
  <si>
    <t>EUROPEO</t>
  </si>
  <si>
    <t>THE SUMMIT SCHOOL</t>
  </si>
  <si>
    <t>GREEN FOREST SCHOOL</t>
  </si>
  <si>
    <t>COSTA RICA CHRISTIAN SCHOOL</t>
  </si>
  <si>
    <t>SANCTI SPIRITUS</t>
  </si>
  <si>
    <t>CAFORE ANTONIO JOSE OBANDO CHAN</t>
  </si>
  <si>
    <t>COMUNIDAD EDUCATIVA CRECER</t>
  </si>
  <si>
    <t>MOUNT VIEW SCHOOL</t>
  </si>
  <si>
    <t>NEW WAY HIGH SCHOOL</t>
  </si>
  <si>
    <t>GENESIS CHRISTIAN SCHOOL</t>
  </si>
  <si>
    <t>AMIGOS DE MONTEVERDE</t>
  </si>
  <si>
    <t>MARIAN BAKER SCHOOL</t>
  </si>
  <si>
    <t>WESTLAND SCHOOL COLEGIO BILINGÜE</t>
  </si>
  <si>
    <t>PASOS DE JUVENTUD CENTRO EDUCATIVO</t>
  </si>
  <si>
    <t>ATLANTIC COLLEGE</t>
  </si>
  <si>
    <t>LA PAZ COMMUNITY SCHOOL</t>
  </si>
  <si>
    <t>LAKESIDE INTERNATIONAL SCHOOL</t>
  </si>
  <si>
    <t>SAINT MARGARET SCHOOL</t>
  </si>
  <si>
    <t>IRIBO</t>
  </si>
  <si>
    <t>MI PATRIA</t>
  </si>
  <si>
    <t>FORMATIVO NUEVO MILENIO</t>
  </si>
  <si>
    <t>GRAYMAR SCHOOL</t>
  </si>
  <si>
    <t>WASHINGTON SCHOOL</t>
  </si>
  <si>
    <t>NUESTRA SEÑORA DE GUADALUPE</t>
  </si>
  <si>
    <t>FUTURO VERDE</t>
  </si>
  <si>
    <t>CUADRO 1</t>
  </si>
  <si>
    <t>Matrícula Inicial</t>
  </si>
  <si>
    <t>CUADRO 4</t>
  </si>
  <si>
    <t>Provincia / Cantón / Distrito</t>
  </si>
  <si>
    <t>CUADRO 5</t>
  </si>
  <si>
    <t>CUADRO 7</t>
  </si>
  <si>
    <t>CUADRO 11</t>
  </si>
  <si>
    <t>CUADRO 12</t>
  </si>
  <si>
    <t>Otro lugar (indicar debajo de esta línea)</t>
  </si>
  <si>
    <t>X</t>
  </si>
  <si>
    <t>Otros Laboratorios</t>
  </si>
  <si>
    <t>Soda</t>
  </si>
  <si>
    <t>DIREG</t>
  </si>
  <si>
    <t>ZONA</t>
  </si>
  <si>
    <t>NIVEL</t>
  </si>
  <si>
    <t>CARIBBEAN SCHOOL</t>
  </si>
  <si>
    <t>VALLE DEL SOL</t>
  </si>
  <si>
    <t>CODTALLER</t>
  </si>
  <si>
    <t>SEMINARIO</t>
  </si>
  <si>
    <t>COLEGIO LINCOLN SCHOOL</t>
  </si>
  <si>
    <t>COLEGIO SAINT FRANCIS</t>
  </si>
  <si>
    <t>COLEGIO CALASANZ</t>
  </si>
  <si>
    <t>COLEGIO METODISTA</t>
  </si>
  <si>
    <t>PROYECTO EDUCATIVO SURI</t>
  </si>
  <si>
    <t>COLEGIO MARISTA</t>
  </si>
  <si>
    <t>SAINT PAUL COLLEGE</t>
  </si>
  <si>
    <t>COLEGIO MONSERRAT</t>
  </si>
  <si>
    <t>LABORATORIO DEL C.U.P.</t>
  </si>
  <si>
    <t>COLEGIO BILINGÜE SAN RAMON</t>
  </si>
  <si>
    <t>ILPPAL</t>
  </si>
  <si>
    <t>COLEGIO LAS AMERICAS</t>
  </si>
  <si>
    <t>COLEGIO ISAAC MARTIN</t>
  </si>
  <si>
    <t>COLEGIO SANTA TERESA</t>
  </si>
  <si>
    <t>COLEGIO ENRIQUE MALAVASSI VARGAS</t>
  </si>
  <si>
    <t>COLEGIO ANGLOAMERICANO</t>
  </si>
  <si>
    <t>VILASECA</t>
  </si>
  <si>
    <t>SAINT GEORGE HIGH SCHOOL</t>
  </si>
  <si>
    <t>MIRAVALLE</t>
  </si>
  <si>
    <t>EAST SIDE HIGH SCHOOL</t>
  </si>
  <si>
    <t>CAMPESTRE</t>
  </si>
  <si>
    <t>BILINGÜE JORGE VOLIO JIMENEZ</t>
  </si>
  <si>
    <t>SAINT PETERS HIGH SCHOOL</t>
  </si>
  <si>
    <t>COLEGIO VICTORIA SCHOOL</t>
  </si>
  <si>
    <t>ANGEL HIGH SCHOOL</t>
  </si>
  <si>
    <t>LUIS DIEGO CHACON MARTINEZ</t>
  </si>
  <si>
    <t>ACADEMIA DE LA TECNOLOGIA MODERNA</t>
  </si>
  <si>
    <t>COLEGIO SAN RAFAEL-ATENAS</t>
  </si>
  <si>
    <t>COLEGIO SAN ENRIQUE DE OSSO</t>
  </si>
  <si>
    <t>SAINT GABRIEL</t>
  </si>
  <si>
    <t>COLEGIO BILINGÜE NUEVA ESPERANZA</t>
  </si>
  <si>
    <t>COLEGIO DEL MUNDO UNIDO COSTA RICA</t>
  </si>
  <si>
    <t>NUEVO MUNDO</t>
  </si>
  <si>
    <t>SAINT NICHOLAS OF FLÜE SCHOOL</t>
  </si>
  <si>
    <t>KAMUK SCHOOL</t>
  </si>
  <si>
    <t>VISTA ATENAS HIGH SCHOOL</t>
  </si>
  <si>
    <t>SAINT ANTHONY HIGH SCHOOL</t>
  </si>
  <si>
    <t>DEPORTIVO SANTO DOMINGO</t>
  </si>
  <si>
    <t>SAINT JOSEPH`S</t>
  </si>
  <si>
    <t>VALLEY FORGE FUTURE</t>
  </si>
  <si>
    <t>SANTA MARIA TECHNICAL SCHOOL</t>
  </si>
  <si>
    <t>EDUCATIONAL CENTER ABC</t>
  </si>
  <si>
    <t>JOHN F. KENNEDY HIGH SCHOOL-SAN VITO</t>
  </si>
  <si>
    <t>COLEGIO SAN CARLOS BORROMEO</t>
  </si>
  <si>
    <t>ISAAC PHILLIPE PRIMARY &amp; HIGH SCHOOL</t>
  </si>
  <si>
    <t>LAS NUBES SCHOOL</t>
  </si>
  <si>
    <t>SUN VALLEY HIGH SCHOOL</t>
  </si>
  <si>
    <t>CUADRO 13</t>
  </si>
  <si>
    <t>CUADRO 10</t>
  </si>
  <si>
    <t>10º</t>
  </si>
  <si>
    <t>BILINGÜE BOCA DEL MONTE</t>
  </si>
  <si>
    <t xml:space="preserve">Docentes </t>
  </si>
  <si>
    <t>Subdirector</t>
  </si>
  <si>
    <t>CUADRO 6</t>
  </si>
  <si>
    <t>Administrativos Reubicados</t>
  </si>
  <si>
    <t>Técnicos-Docentes Reubicados</t>
  </si>
  <si>
    <t>Docentes Reubicados</t>
  </si>
  <si>
    <t>Docentes Reubicados de Educación Especial</t>
  </si>
  <si>
    <t>11º</t>
  </si>
  <si>
    <t>12º</t>
  </si>
  <si>
    <t>Discapacidad/Condición</t>
  </si>
  <si>
    <t>Cubículos</t>
  </si>
  <si>
    <t>SAINT CLARE</t>
  </si>
  <si>
    <t>EL ESPIRITU SANTO</t>
  </si>
  <si>
    <t>MARIA INMACULADA</t>
  </si>
  <si>
    <t>ADVENTISTA DE LIMON</t>
  </si>
  <si>
    <t>NUESTRA SEÑORA DE LOURDES</t>
  </si>
  <si>
    <t>C.E.I. SAN JORGE</t>
  </si>
  <si>
    <t>CATOLICO SAN AMBROSIO</t>
  </si>
  <si>
    <t>EUPI</t>
  </si>
  <si>
    <t>NUEVA GENERACION "EL COPEY"</t>
  </si>
  <si>
    <t>COLEGIO CEBITT INTERNACIONAL</t>
  </si>
  <si>
    <t>CAMINANTES</t>
  </si>
  <si>
    <t>UNIVERSITARIO PARA NIÑOS Y ADOLESCENTES</t>
  </si>
  <si>
    <t>MONTECARLO</t>
  </si>
  <si>
    <t>TALLER PEDAGOGICO MONTEBELLO</t>
  </si>
  <si>
    <t>EL CARMELO</t>
  </si>
  <si>
    <t>BILINGÜE VIRGEN DEL PILAR</t>
  </si>
  <si>
    <t>ADVENTISTA PASO CANOAS</t>
  </si>
  <si>
    <t>SEMILLAS</t>
  </si>
  <si>
    <t>AMERICANA SAN PATRICIO</t>
  </si>
  <si>
    <t>LIGHTHOUSE INTERNATIONAL SCHOOL</t>
  </si>
  <si>
    <t>VIRGEN DE GUADALUPE</t>
  </si>
  <si>
    <t>VALUES IN ACTION</t>
  </si>
  <si>
    <t>DOLPHINS ACADEMY SCHOOL</t>
  </si>
  <si>
    <t>COSTA RICA INTERNATIONAL ACADEMY</t>
  </si>
  <si>
    <t>LOVE AT WORK INTERNATIONAL CHRISTIAN SCHOOL</t>
  </si>
  <si>
    <t>SISTEMA EDUCATIVO CENIT</t>
  </si>
  <si>
    <t>Si requiere más filas, insértelas.</t>
  </si>
  <si>
    <t>COLEGIO MARIA AUXILIADORA</t>
  </si>
  <si>
    <t>AMERICAN INTERNACIONAL SCHOOL</t>
  </si>
  <si>
    <t>SANTA INES</t>
  </si>
  <si>
    <t>BERKELEY ACADEMY</t>
  </si>
  <si>
    <t>CENTRO EDUCATIVO BILINGÜE ILE</t>
  </si>
  <si>
    <t>PROFESOR SAUL CARDENAS CUBILLO</t>
  </si>
  <si>
    <t>CONNELL ACADEMY</t>
  </si>
  <si>
    <t>MONSEÑOR VITTORINO GIRARDI STELLIN</t>
  </si>
  <si>
    <t>CENTRO EDUCATIVO YORI</t>
  </si>
  <si>
    <t>DEL MAR ACADEMY</t>
  </si>
  <si>
    <t>CHOROTEGA</t>
  </si>
  <si>
    <t>Cantidad de 
Secciones</t>
  </si>
  <si>
    <t>Lengua Indígena</t>
  </si>
  <si>
    <t>CUADRO 3</t>
  </si>
  <si>
    <t>CUADRO 8</t>
  </si>
  <si>
    <t>CUADRO 9</t>
  </si>
  <si>
    <t>INSTITUTO EDUCATIVO MODERNO</t>
  </si>
  <si>
    <t>Se comparte el edificio con otra institución?</t>
  </si>
  <si>
    <t>Sala de Robótica</t>
  </si>
  <si>
    <t>KENETH BONILLA CESPEDES</t>
  </si>
  <si>
    <t>MARIA JOSE SIRIAS MATARRITA</t>
  </si>
  <si>
    <t>BRITANICO DE COSTA RICA</t>
  </si>
  <si>
    <t>COUNTRY DAY SCHOOL</t>
  </si>
  <si>
    <t>VALLE AZUL-HORARIO DIFERENCIADO</t>
  </si>
  <si>
    <t>CENTRO INTEGRAL DE EDUCACION PRIVADA</t>
  </si>
  <si>
    <t>ITSKATZU EDUCACION INTEGRAL</t>
  </si>
  <si>
    <t>MARIA MONTSERRAT</t>
  </si>
  <si>
    <t>ARANDU SCHOOL</t>
  </si>
  <si>
    <t>CENTRO EDUCATIVO GEA</t>
  </si>
  <si>
    <t>BILINGUAL MULTIDISCIPLINARY SCHOOL</t>
  </si>
  <si>
    <t>MONTEALTO</t>
  </si>
  <si>
    <t>SANTA CATALINA DE SENA</t>
  </si>
  <si>
    <t>CENTRO EDUCATIVO CARMEN LYRA</t>
  </si>
  <si>
    <t>RESIDENCIA DE LOS ESTUDIANTES MATRICULADOS DURANTE</t>
  </si>
  <si>
    <t>Refugiados</t>
  </si>
  <si>
    <t>Solicitante de Asilo</t>
  </si>
  <si>
    <t>Repitentes</t>
  </si>
  <si>
    <t>SAN JOSE CENTRAL</t>
  </si>
  <si>
    <t>SAN JOSE OESTE</t>
  </si>
  <si>
    <t>SAN JOSE NORTE</t>
  </si>
  <si>
    <t>GRANDE DE TERRABA</t>
  </si>
  <si>
    <t>SULA</t>
  </si>
  <si>
    <t>CENTRO EDUCATIVO SAN MARCOS</t>
  </si>
  <si>
    <t>INSTITUTO CIENTIFICO SAN MARCOS</t>
  </si>
  <si>
    <t>CENTRO EDUCATIVO SAN FRANCISCO</t>
  </si>
  <si>
    <t>SAINT JOHN BAPTIST HIGH SCHOOL</t>
  </si>
  <si>
    <t>SISTEMA EDUCATIVO WHITMAN-PINARES-</t>
  </si>
  <si>
    <t>CENTRO EDUCATIVO SAN AGUSTIN</t>
  </si>
  <si>
    <t>COLEGIO HERMOSA HIGH SCHOOL</t>
  </si>
  <si>
    <t>GREDOS SAN DIEGO INTERNATIONAL SCHOOL</t>
  </si>
  <si>
    <t>TREE OF LIFE LEARNING CENTER</t>
  </si>
  <si>
    <t>Aulas o lugar donde se imparten lecciones:</t>
  </si>
  <si>
    <t>Indique si la Institución cuenta con los siguientes servicios:</t>
  </si>
  <si>
    <t>Pupitres (Unipersonales, mesas de pupitre)</t>
  </si>
  <si>
    <t>Camión Cisterna</t>
  </si>
  <si>
    <t>Hidrante</t>
  </si>
  <si>
    <t>Servicios Sanitarios</t>
  </si>
  <si>
    <t>Para hombres</t>
  </si>
  <si>
    <t>Para mujeres</t>
  </si>
  <si>
    <t>Para ambos sexos</t>
  </si>
  <si>
    <t>Pileta lavamanos (Bebedero)</t>
  </si>
  <si>
    <t>Síndrome de Down</t>
  </si>
  <si>
    <t>1/  No incluir Síndrome de Down.</t>
  </si>
  <si>
    <t>TODAS LAS ASIGNATURAS EN CONVOCATORIAS</t>
  </si>
  <si>
    <t>Retraso Mental (Discapacidad Intelectual)</t>
  </si>
  <si>
    <t>Terapia Física (Rehabilitación Física)</t>
  </si>
  <si>
    <t>Terapia Ocupacional (Rehabilitación Ocupacional)</t>
  </si>
  <si>
    <t>Duchas</t>
  </si>
  <si>
    <t>Trastorno del Lenguaje</t>
  </si>
  <si>
    <t>Pérdida Auditiva</t>
  </si>
  <si>
    <t>Mingitorios (Urinarios)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</si>
  <si>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</si>
  <si>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JOHEL QUESADA CAMACHO</t>
  </si>
  <si>
    <t>COLEGIO MONTERREY CHRISTIAN SCHOOL</t>
  </si>
  <si>
    <t>INSTITUTO CENTROAMERICANO ADVENTISTA</t>
  </si>
  <si>
    <t>SANTA FE PACIFIC</t>
  </si>
  <si>
    <t>CRISTIANO BILINGÜE LA PALABRA DE VIDA</t>
  </si>
  <si>
    <t>BILINGÜE SANTA JOSEFINA</t>
  </si>
  <si>
    <t>COLEGIO CIENTIFICO INTERAMERICANO IHS (CATIE)</t>
  </si>
  <si>
    <t>SISTEMA EDUCATIVO LOS DELFINES</t>
  </si>
  <si>
    <t>CAI NIÑOS Y NIÑAS TRIUNFADORES</t>
  </si>
  <si>
    <t>HORIZONTES (CEDHORI)</t>
  </si>
  <si>
    <t>CRESTON SCHOOL</t>
  </si>
  <si>
    <t>COLEGIO CIENTIFICO INTERAMERICANO SEDE EARTH</t>
  </si>
  <si>
    <t>CENTRO DE APRENDIZAJE EDUCARTE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</si>
  <si>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</si>
  <si>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</si>
  <si>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</si>
  <si>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</si>
  <si>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El Centro Educativo se abastece de agua por:</t>
  </si>
  <si>
    <t>El Agua que consumen proviene de:</t>
  </si>
  <si>
    <t>En el Centro Educativo hay luz eléctrica del:</t>
  </si>
  <si>
    <t>ICS INTERNATIONAL CHRISTIAN SCHOOL</t>
  </si>
  <si>
    <t>PAN AMERICAN SCHOOL</t>
  </si>
  <si>
    <t>SAINT MARY HIGH SCHOOL</t>
  </si>
  <si>
    <t>CIMA DE HORIZONTES</t>
  </si>
  <si>
    <t>ESTUDIANTES EXTRANJEROS, REFUGIADOS Y SOLICITANTES DE ASILO</t>
  </si>
  <si>
    <t>País / Continente</t>
  </si>
  <si>
    <t>Extranjeros
(Nacionalidad)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</si>
  <si>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</si>
  <si>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</si>
  <si>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</si>
  <si>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</si>
  <si>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</si>
  <si>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</si>
  <si>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</si>
  <si>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</si>
  <si>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</si>
  <si>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</si>
  <si>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</si>
  <si>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</si>
  <si>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</si>
  <si>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</si>
  <si>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</si>
  <si>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</si>
  <si>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</si>
  <si>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</si>
  <si>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</si>
  <si>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</si>
  <si>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</si>
  <si>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</si>
  <si>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</si>
  <si>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</si>
  <si>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</si>
  <si>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</si>
  <si>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</si>
  <si>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</si>
  <si>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</si>
  <si>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</si>
  <si>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</si>
  <si>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</si>
  <si>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</si>
  <si>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</si>
  <si>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</si>
  <si>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</si>
  <si>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</si>
  <si>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</si>
  <si>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</si>
  <si>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</si>
  <si>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</si>
  <si>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</si>
  <si>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</si>
  <si>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</si>
  <si>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</si>
  <si>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</si>
  <si>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</si>
  <si>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</si>
  <si>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</si>
  <si>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</si>
  <si>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</si>
  <si>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</si>
  <si>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</si>
  <si>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</si>
  <si>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</si>
  <si>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</si>
  <si>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</si>
  <si>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</si>
  <si>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</si>
  <si>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</si>
  <si>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</si>
  <si>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</si>
  <si>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</si>
  <si>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</si>
  <si>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</si>
  <si>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</si>
  <si>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</si>
  <si>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</si>
  <si>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</si>
  <si>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</si>
  <si>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</si>
  <si>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</si>
  <si>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</si>
  <si>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</si>
  <si>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</si>
  <si>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</si>
  <si>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</si>
  <si>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</si>
  <si>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</si>
  <si>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</si>
  <si>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</si>
  <si>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</si>
  <si>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</si>
  <si>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</si>
  <si>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</si>
  <si>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</si>
  <si>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</si>
  <si>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</si>
  <si>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</si>
  <si>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</si>
  <si>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</si>
  <si>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</si>
  <si>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</si>
  <si>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</si>
  <si>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</si>
  <si>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</si>
  <si>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</si>
  <si>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</si>
  <si>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</si>
  <si>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</si>
  <si>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</si>
  <si>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</si>
  <si>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</si>
  <si>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</si>
  <si>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</si>
  <si>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</si>
  <si>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</si>
  <si>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</si>
  <si>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</si>
  <si>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</si>
  <si>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</si>
  <si>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</si>
  <si>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</si>
  <si>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</si>
  <si>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</si>
  <si>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</si>
  <si>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</si>
  <si>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</si>
  <si>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</si>
  <si>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</si>
  <si>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</si>
  <si>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</si>
  <si>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</si>
  <si>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</si>
  <si>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</si>
  <si>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</si>
  <si>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</si>
  <si>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</si>
  <si>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</si>
  <si>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</si>
  <si>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</si>
  <si>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</si>
  <si>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</si>
  <si>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</si>
  <si>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</si>
  <si>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</si>
  <si>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</si>
  <si>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</si>
  <si>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</si>
  <si>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</si>
  <si>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</si>
  <si>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</si>
  <si>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</si>
  <si>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</si>
  <si>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</si>
  <si>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</si>
  <si>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</si>
  <si>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</si>
  <si>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</si>
  <si>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</si>
  <si>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</si>
  <si>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</si>
  <si>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</si>
  <si>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</si>
  <si>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</si>
  <si>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</si>
  <si>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</si>
  <si>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</si>
  <si>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</si>
  <si>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</si>
  <si>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</si>
  <si>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</si>
  <si>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</si>
  <si>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</si>
  <si>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</si>
  <si>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</si>
  <si>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</si>
  <si>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</si>
  <si>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</si>
  <si>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</si>
  <si>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</si>
  <si>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</si>
  <si>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</si>
  <si>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</si>
  <si>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</si>
  <si>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</si>
  <si>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</si>
  <si>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</si>
  <si>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</si>
  <si>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</si>
  <si>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</si>
  <si>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</si>
  <si>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</si>
  <si>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</si>
  <si>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</si>
  <si>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</si>
  <si>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</si>
  <si>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</si>
  <si>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</si>
  <si>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</si>
  <si>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</si>
  <si>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</si>
  <si>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</si>
  <si>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</si>
  <si>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</si>
  <si>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</si>
  <si>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</si>
  <si>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</si>
  <si>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</si>
  <si>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</si>
  <si>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</si>
  <si>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</si>
  <si>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</si>
  <si>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</si>
  <si>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</si>
  <si>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</si>
  <si>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</si>
  <si>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</si>
  <si>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</si>
  <si>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</si>
  <si>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</si>
  <si>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</si>
  <si>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</si>
  <si>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</si>
  <si>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</si>
  <si>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</si>
  <si>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</si>
  <si>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</si>
  <si>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</si>
  <si>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</si>
  <si>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</si>
  <si>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</si>
  <si>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</si>
  <si>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</si>
  <si>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</si>
  <si>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</si>
  <si>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</si>
  <si>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</si>
  <si>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</si>
  <si>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</si>
  <si>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</si>
  <si>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</si>
  <si>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</si>
  <si>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</si>
  <si>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</si>
  <si>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</si>
  <si>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</si>
  <si>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</si>
  <si>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</si>
  <si>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</si>
  <si>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</si>
  <si>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</si>
  <si>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</si>
  <si>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</si>
  <si>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</si>
  <si>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</si>
  <si>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</si>
  <si>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</si>
  <si>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</si>
  <si>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</si>
  <si>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</si>
  <si>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</si>
  <si>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</si>
  <si>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</si>
  <si>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</si>
  <si>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</si>
  <si>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</si>
  <si>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</si>
  <si>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</si>
  <si>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</si>
  <si>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</si>
  <si>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</si>
  <si>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</si>
  <si>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</si>
  <si>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</si>
  <si>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</si>
  <si>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</si>
  <si>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</si>
  <si>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</si>
  <si>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</si>
  <si>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</si>
  <si>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</si>
  <si>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</si>
  <si>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</si>
  <si>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</si>
  <si>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</si>
  <si>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</si>
  <si>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</si>
  <si>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</si>
  <si>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</si>
  <si>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</si>
  <si>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</si>
  <si>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</si>
  <si>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</si>
  <si>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</si>
  <si>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</si>
  <si>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</si>
  <si>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</si>
  <si>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</si>
  <si>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</si>
  <si>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</si>
  <si>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</si>
  <si>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</si>
  <si>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</si>
  <si>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</si>
  <si>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</si>
  <si>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</si>
  <si>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</si>
  <si>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</si>
  <si>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</si>
  <si>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</si>
  <si>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</si>
  <si>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</si>
  <si>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</si>
  <si>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</si>
  <si>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</si>
  <si>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</si>
  <si>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</si>
  <si>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</si>
  <si>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</si>
  <si>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</si>
  <si>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</si>
  <si>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</si>
  <si>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</si>
  <si>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</si>
  <si>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</si>
  <si>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</si>
  <si>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</si>
  <si>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</si>
  <si>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</si>
  <si>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</si>
  <si>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</si>
  <si>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</si>
  <si>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</si>
  <si>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</si>
  <si>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</si>
  <si>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</si>
  <si>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</si>
  <si>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</si>
  <si>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</si>
  <si>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</si>
  <si>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</si>
  <si>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</si>
  <si>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</si>
  <si>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</si>
  <si>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</si>
  <si>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</si>
  <si>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</si>
  <si>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</si>
  <si>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</si>
  <si>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</si>
  <si>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</si>
  <si>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</si>
  <si>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</si>
  <si>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</si>
  <si>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</si>
  <si>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</si>
  <si>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</si>
  <si>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</si>
  <si>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</si>
  <si>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</si>
  <si>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</si>
  <si>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</si>
  <si>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</si>
  <si>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</si>
  <si>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</si>
  <si>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</si>
  <si>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</si>
  <si>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</si>
  <si>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</si>
  <si>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</si>
  <si>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</si>
  <si>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</si>
  <si>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</si>
  <si>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</si>
  <si>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</si>
  <si>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</si>
  <si>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</si>
  <si>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</si>
  <si>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</si>
  <si>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</si>
  <si>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</si>
  <si>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</si>
  <si>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</si>
  <si>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</si>
  <si>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</si>
  <si>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</si>
  <si>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</si>
  <si>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</si>
  <si>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</si>
  <si>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</si>
  <si>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</si>
  <si>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</si>
  <si>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</si>
  <si>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</si>
  <si>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</si>
  <si>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</si>
  <si>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</si>
  <si>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</si>
  <si>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</si>
  <si>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</si>
  <si>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</si>
  <si>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</si>
  <si>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</si>
  <si>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</si>
  <si>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</si>
  <si>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</si>
  <si>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</si>
  <si>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</si>
  <si>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</si>
  <si>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</si>
  <si>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</si>
  <si>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</si>
  <si>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</si>
  <si>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</si>
  <si>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</si>
  <si>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</si>
  <si>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</si>
  <si>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</si>
  <si>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</si>
  <si>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</si>
  <si>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</si>
  <si>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</si>
  <si>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</si>
  <si>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</si>
  <si>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</si>
  <si>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</si>
  <si>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</si>
  <si>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</si>
  <si>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</si>
  <si>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</si>
  <si>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</si>
  <si>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</si>
  <si>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</si>
  <si>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</si>
  <si>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</si>
  <si>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</si>
  <si>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</si>
  <si>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</si>
  <si>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</si>
  <si>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</si>
  <si>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</si>
  <si>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SAINT JUDE SCHOOL</t>
  </si>
  <si>
    <t>INSTITUTO DR. JAIM WEIZMAN</t>
  </si>
  <si>
    <t>COLEGIO LA SALLE</t>
  </si>
  <si>
    <t>COLEGIO HUMBOLDT</t>
  </si>
  <si>
    <t>COLEGIO BILINGÜE SAN FRANCISCO DE ASIS</t>
  </si>
  <si>
    <t>COLEGIO BILINGÜE DEL VALLE</t>
  </si>
  <si>
    <t>COLEGIO BILINGÜE LA SABANA</t>
  </si>
  <si>
    <t>SANTA SOFIA COLEGIO BILINGÜE</t>
  </si>
  <si>
    <t>INTERNATIONAL ROYAL SCHOOL</t>
  </si>
  <si>
    <t>COLEGIO BENJAMIN FRANKLIN</t>
  </si>
  <si>
    <t>SAINT EDWARD SCHOOL</t>
  </si>
  <si>
    <t>SAINT JOSSELIN DAY SCHOOL AND COLLEGE</t>
  </si>
  <si>
    <t>COLEGIO BILINGÜE CIUDAD BLANCA</t>
  </si>
  <si>
    <t>INSTITUTO PEDAGOGICO SAGRADA FAMILIA</t>
  </si>
  <si>
    <t>FRANZ LISZT SCHOOL</t>
  </si>
  <si>
    <t>CENTRO DE INCLUSION EDUCATIVA CIENAK</t>
  </si>
  <si>
    <t>CENTRO EDUCATIVO NARANJO BILINGÜE</t>
  </si>
  <si>
    <t>MONTELIMAR</t>
  </si>
  <si>
    <t>COSTA BALLENA</t>
  </si>
  <si>
    <t>Ubicacion1</t>
  </si>
  <si>
    <t>SEP INTERNATIONAL SCHOOL</t>
  </si>
  <si>
    <t>ECOTURISTICO DEL PACIFICO</t>
  </si>
  <si>
    <t>COLEGIO BILINGÜE SONNY S.A. CBC</t>
  </si>
  <si>
    <t>GOLDEN VALLEY SCHOOL-HEREDIA-</t>
  </si>
  <si>
    <t>SIBÖ FORMACION INTEGRAL</t>
  </si>
  <si>
    <t>COMPLEJO EDUCATIVO SANTA LUCIA</t>
  </si>
  <si>
    <t>LIMON</t>
  </si>
  <si>
    <t>ZONA NORTE-NORTE</t>
  </si>
  <si>
    <t>JUAN CARLOS BRENES ESQUIVEL</t>
  </si>
  <si>
    <t>HEYNER PEREIRA CHAVES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</si>
  <si>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</si>
  <si>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</si>
  <si>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</si>
  <si>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</si>
  <si>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</si>
  <si>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</si>
  <si>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</si>
  <si>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</si>
  <si>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</si>
  <si>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</si>
  <si>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</si>
  <si>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</si>
  <si>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</si>
  <si>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</si>
  <si>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</si>
  <si>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</si>
  <si>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</si>
  <si>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</si>
  <si>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</si>
  <si>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</si>
  <si>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</si>
  <si>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</si>
  <si>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</si>
  <si>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</si>
  <si>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</si>
  <si>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</si>
  <si>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</si>
  <si>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</si>
  <si>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</si>
  <si>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</si>
  <si>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</si>
  <si>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</si>
  <si>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</si>
  <si>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</si>
  <si>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</si>
  <si>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</si>
  <si>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</si>
  <si>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</si>
  <si>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</si>
  <si>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</si>
  <si>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</si>
  <si>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</si>
  <si>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</si>
  <si>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</si>
  <si>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</si>
  <si>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</si>
  <si>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</si>
  <si>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</si>
  <si>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</si>
  <si>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BARRIO CAPULIN</t>
  </si>
  <si>
    <t>PUBLICA</t>
  </si>
  <si>
    <t>GRETHEL AVILA VARGAS</t>
  </si>
  <si>
    <t>HENRY NAVARRO ZUÑIGA</t>
  </si>
  <si>
    <t>COLEGIO SAN BENEDICTO</t>
  </si>
  <si>
    <t>LIVING HOPE</t>
  </si>
  <si>
    <t>CEDIC HIGH SCHOOL</t>
  </si>
  <si>
    <t>COMPLEJO EDUCATIVO SANANGEL</t>
  </si>
  <si>
    <t>RAYO DE LUZ DEL SUR S.A.</t>
  </si>
  <si>
    <t>GREEN HOUSE SCHOOL</t>
  </si>
  <si>
    <t>CENTRO EDUCATIVO JOURNEY SCHOOL OF COSTA RICA</t>
  </si>
  <si>
    <t>LAS LOMAS</t>
  </si>
  <si>
    <t>MUNDO DA CRIANÇA</t>
  </si>
  <si>
    <t>ADVENTISTA DE MONTEVERDE</t>
  </si>
  <si>
    <t>MOVIMIENTO EDUCATIVO TAMARINDO</t>
  </si>
  <si>
    <t>Adaptaciones</t>
  </si>
  <si>
    <t>No aplica</t>
  </si>
  <si>
    <t>Servicios</t>
  </si>
  <si>
    <t>Servicio de Biblioteca</t>
  </si>
  <si>
    <t>Planes de Gestión de Riesgos</t>
  </si>
  <si>
    <t>Comité para la Gestión del Riesgo</t>
  </si>
  <si>
    <t>Servicio de Internet</t>
  </si>
  <si>
    <t>Página WEB</t>
  </si>
  <si>
    <t>Sala de Lactancia</t>
  </si>
  <si>
    <t>Cuenta la institución con Sala(s) para lactancia?</t>
  </si>
  <si>
    <t>Tiene Sala de Lactancia</t>
  </si>
  <si>
    <t>3.1</t>
  </si>
  <si>
    <t>¿La sala de lactancia cuenta con las condiciones establecidas en el artículo 4*?</t>
  </si>
  <si>
    <t>No tiene Sala de Lactancia</t>
  </si>
  <si>
    <t>3.2</t>
  </si>
  <si>
    <t>Falta de presupuesto</t>
  </si>
  <si>
    <t>Falta de infraestructura</t>
  </si>
  <si>
    <t>No es necesario por la cantidad de mujeres que asisten a la institución</t>
  </si>
  <si>
    <t>Desconocimiento de la normativa jurídica **</t>
  </si>
  <si>
    <t>Se abastece de agua por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</si>
  <si>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</si>
  <si>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</si>
  <si>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</si>
  <si>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</si>
  <si>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El Agua proviene de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</si>
  <si>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</si>
  <si>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</si>
  <si>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</si>
  <si>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</si>
  <si>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</si>
  <si>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</si>
  <si>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</si>
  <si>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</si>
  <si>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Servicios Sanitarios están conectados a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</si>
  <si>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</si>
  <si>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</si>
  <si>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</si>
  <si>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</si>
  <si>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</si>
  <si>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Luz eléctrica</t>
  </si>
  <si>
    <t>ICE o CNFL</t>
  </si>
  <si>
    <t>ESPH o JASEC</t>
  </si>
  <si>
    <t>Cooperativa</t>
  </si>
  <si>
    <t>Panel Solar</t>
  </si>
  <si>
    <t>Planta privada</t>
  </si>
  <si>
    <t>No hay luz eléctrica</t>
  </si>
  <si>
    <t>Comparte el edificio</t>
  </si>
  <si>
    <t>Observaciones</t>
  </si>
  <si>
    <t>En buen
estado</t>
  </si>
  <si>
    <t>Sala para Lactancia</t>
  </si>
  <si>
    <t>Computadora Portátil</t>
  </si>
  <si>
    <t>Conectadas a Internet</t>
  </si>
  <si>
    <t>Ubicación (Provincia/Cantón/Distrito):</t>
  </si>
  <si>
    <t>Sellos</t>
  </si>
  <si>
    <t>Nombre Director (a):</t>
  </si>
  <si>
    <t>Nombre Supervisor (a):</t>
  </si>
  <si>
    <t>Teléfono Supervisión:</t>
  </si>
  <si>
    <t>CUADRO 2</t>
  </si>
  <si>
    <t>PCD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</si>
  <si>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</si>
  <si>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</si>
  <si>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</si>
  <si>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</si>
  <si>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</si>
  <si>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</si>
  <si>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</si>
  <si>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Administrativos</t>
  </si>
  <si>
    <t>Técnicos-Docentes</t>
  </si>
  <si>
    <t>25</t>
  </si>
  <si>
    <t>23</t>
  </si>
  <si>
    <t>24</t>
  </si>
  <si>
    <t>22</t>
  </si>
  <si>
    <t>COLEGIO CIENTIFICO BILINGÜE REINA DE LOS ANGELES</t>
  </si>
  <si>
    <t>21</t>
  </si>
  <si>
    <t>26</t>
  </si>
  <si>
    <t>NEW HORIZON CHRISTIAN SCHOOL</t>
  </si>
  <si>
    <t>NUEVOS HORIZONTES ESCOLARES</t>
  </si>
  <si>
    <t>SUN VIEW SCHOOL</t>
  </si>
  <si>
    <t>TELEFONO3</t>
  </si>
  <si>
    <t>SUPERVISOR</t>
  </si>
  <si>
    <t>TELEFONO4</t>
  </si>
  <si>
    <t>-</t>
  </si>
  <si>
    <t>ELIZABETH ELIZONDO RODRIGUEZ</t>
  </si>
  <si>
    <t>SUSAN RAQUEL VINDAS MADRIGAL</t>
  </si>
  <si>
    <t>JENNY VALVERDE OVIEDO</t>
  </si>
  <si>
    <t>WILFREDO CASTRO CAMPOS</t>
  </si>
  <si>
    <t>MORAVIA</t>
  </si>
  <si>
    <t>TRES RIOS</t>
  </si>
  <si>
    <t>GERARDO ARIAS SANCHEZ</t>
  </si>
  <si>
    <t>MARVIN JIMENEZ BARBOZA</t>
  </si>
  <si>
    <t>ROBERTO MUÑOZ BEITA</t>
  </si>
  <si>
    <t>WALTER CERDAS MONTANO</t>
  </si>
  <si>
    <t>GUANACASTE</t>
  </si>
  <si>
    <t>TIRRASES</t>
  </si>
  <si>
    <t>LEICELL ARCE CAMPOS</t>
  </si>
  <si>
    <t>SAN RAMON</t>
  </si>
  <si>
    <t>ALFONSO ERNESTO FORBES SHAW</t>
  </si>
  <si>
    <t>POCOCI</t>
  </si>
  <si>
    <t>LAURA ASTORGA AGUILAR</t>
  </si>
  <si>
    <t>SAN SEBASTIAN</t>
  </si>
  <si>
    <t>SAN ISIDRO DE EL GENERAL</t>
  </si>
  <si>
    <t>VASQUEZ DE CORONADO</t>
  </si>
  <si>
    <t>ILEANA ARCE CAMPOS</t>
  </si>
  <si>
    <t>MARCO ANTONIO MARCOS ARCE</t>
  </si>
  <si>
    <t>WILFREDO CALDERON VARGAS</t>
  </si>
  <si>
    <t>GOICOECHEA</t>
  </si>
  <si>
    <t>ARIEL EDUARDO MENDEZ MURILLO</t>
  </si>
  <si>
    <t>SUBVENCIONADA</t>
  </si>
  <si>
    <t>HANNIA AVILA QUIROS</t>
  </si>
  <si>
    <t>GARABITO</t>
  </si>
  <si>
    <t>JACO</t>
  </si>
  <si>
    <t>YANIXIA MARIA CHAVES MURILLO</t>
  </si>
  <si>
    <t>YESSENIA RUIZ MATARRITA</t>
  </si>
  <si>
    <t>CORREDORES</t>
  </si>
  <si>
    <t>CANOAS</t>
  </si>
  <si>
    <t>LUIS FRANCISCO QUESADA MENDEZ</t>
  </si>
  <si>
    <t>KENNETH RODOLFO JIMENEZ GONZALEZ</t>
  </si>
  <si>
    <t>QUEPOS</t>
  </si>
  <si>
    <t>ROSEMARY SALAZAR MURILLO</t>
  </si>
  <si>
    <t>JUAN MARTIN ROJAS GOMEZ</t>
  </si>
  <si>
    <t>OLGER SANCHO CHACON</t>
  </si>
  <si>
    <t>PATALILLO</t>
  </si>
  <si>
    <t>RODJAN MIGUEL CARRILLO FONSECA</t>
  </si>
  <si>
    <t>ASERRI</t>
  </si>
  <si>
    <t>COTO BRUS</t>
  </si>
  <si>
    <t>MARCO TULIO CASTILLO AGÜERO</t>
  </si>
  <si>
    <t>DEYLIN ORTEGA GOMEZ</t>
  </si>
  <si>
    <t>CARRILLO</t>
  </si>
  <si>
    <t>SARDINAL</t>
  </si>
  <si>
    <t>GUSTAVO CHAVARRIA SERRANO</t>
  </si>
  <si>
    <t>NANCY ZUÑIGA MONTERO</t>
  </si>
  <si>
    <t>BARRANCA</t>
  </si>
  <si>
    <t>GRANADILLA</t>
  </si>
  <si>
    <t>ZAIDA ALFARO ESQUIVEL</t>
  </si>
  <si>
    <t>26750475</t>
  </si>
  <si>
    <t>DANILO BRENES NAVARRO</t>
  </si>
  <si>
    <t>NARANJO</t>
  </si>
  <si>
    <t>GEOVANNY ROJAS MORALES</t>
  </si>
  <si>
    <t>CALLE BLANCOS</t>
  </si>
  <si>
    <t>OSA</t>
  </si>
  <si>
    <t>ORLANDO CHACON ARTAVIA</t>
  </si>
  <si>
    <t>LA FORTUNA</t>
  </si>
  <si>
    <t>EDGAR GARCIA OCON</t>
  </si>
  <si>
    <t>UPALA</t>
  </si>
  <si>
    <t>FRANCISCO JAVIER FALLAS SOTO</t>
  </si>
  <si>
    <t>JOHNNY SANCHEZ SOLANO</t>
  </si>
  <si>
    <t>LIZ KELLEM ACOSTA ARAYA</t>
  </si>
  <si>
    <t>ZIANE SOTO UREÑA</t>
  </si>
  <si>
    <t>SAN NICOLAS</t>
  </si>
  <si>
    <t>KATTIA ARAYA ARAYA</t>
  </si>
  <si>
    <t>MARJORIE BARQUERO GONZALEZ</t>
  </si>
  <si>
    <t>OSCAR LUIS VILLALOBOS VARGAS</t>
  </si>
  <si>
    <t>ROSSE BERLY GOMEZ CHEVES</t>
  </si>
  <si>
    <t>ABANGARES</t>
  </si>
  <si>
    <t>MATINA</t>
  </si>
  <si>
    <t>GUILLERMO WALESS CAMBEL</t>
  </si>
  <si>
    <t>JUAN CARLOS CRUZ SALAS</t>
  </si>
  <si>
    <t>ACOSTA</t>
  </si>
  <si>
    <t>RITA</t>
  </si>
  <si>
    <t>GUATUSO</t>
  </si>
  <si>
    <t>NANDAYURE</t>
  </si>
  <si>
    <t>PEJIBAYE</t>
  </si>
  <si>
    <t>MARIA DEL MILAGRO CAMPOS VIQUEZ</t>
  </si>
  <si>
    <t>POCOSOL</t>
  </si>
  <si>
    <t>ENRIQUE GIOVANNI FALLAS GAMBOA</t>
  </si>
  <si>
    <t>OTTO MAURICIO BARRANTES ELIZONDO</t>
  </si>
  <si>
    <t>WILLIAM VEGA DUARTE</t>
  </si>
  <si>
    <t>GREIVIN ARCE CAMPOS</t>
  </si>
  <si>
    <t>ALVARADO</t>
  </si>
  <si>
    <t>LA SUIZA</t>
  </si>
  <si>
    <t>EVELYN QUIROS ARCE</t>
  </si>
  <si>
    <t>JUAN CARLOS PICADO DELGADO</t>
  </si>
  <si>
    <t>WAINER SEQUEIRA VILLAGRA</t>
  </si>
  <si>
    <t>PUERTO JIMENEZ</t>
  </si>
  <si>
    <t>JOSE EDUARDO GOMEZ MORA</t>
  </si>
  <si>
    <t>ROY CASTRO JIMENEZ</t>
  </si>
  <si>
    <t>HENRY MORA ESPINOZA</t>
  </si>
  <si>
    <t>PITAL</t>
  </si>
  <si>
    <t>MARIA DE LOS ANGELES SOLIS ALVARADO</t>
  </si>
  <si>
    <t>MONTERREY</t>
  </si>
  <si>
    <t>MARIA PATRICIA HERNANDEZ MOLINA</t>
  </si>
  <si>
    <t>JUAN DURAN CUBILLO</t>
  </si>
  <si>
    <t>IRENE CECILIA RAMIREZ SANCHEZ</t>
  </si>
  <si>
    <t>PARRITA</t>
  </si>
  <si>
    <t>PALMIRA</t>
  </si>
  <si>
    <t>GLORIANA ARNAEZ CARRILLO</t>
  </si>
  <si>
    <t>CONTIGUO AL TEMPLO CATOLICO</t>
  </si>
  <si>
    <t>SAN MATEO</t>
  </si>
  <si>
    <t>NELSON OLIVIER QUESADA FALLAS</t>
  </si>
  <si>
    <t>PALMICHAL</t>
  </si>
  <si>
    <t>DOTA</t>
  </si>
  <si>
    <t>COPEY</t>
  </si>
  <si>
    <t>LUIS ALBERTO AGÜERO UMAÑA</t>
  </si>
  <si>
    <t>PAQUERA</t>
  </si>
  <si>
    <t>YOBNAN GAMBOA ZUÑIGA</t>
  </si>
  <si>
    <t>SAN JOSE / PURISCAL / CANDELARITA</t>
  </si>
  <si>
    <t>ALAJUELA / PALMARES / LA GRANJA</t>
  </si>
  <si>
    <t>ALAJUELA / OROTINA / EL MASTATE</t>
  </si>
  <si>
    <t>HEREDIA / BARVA / PUENTE SALAS</t>
  </si>
  <si>
    <t>CENSO ESCOLAR 2026 -- INFORME INICIAL</t>
  </si>
  <si>
    <t>Renombre este archivo Excel como se indica seguidamente:</t>
  </si>
  <si>
    <t>Centro Educativo:</t>
  </si>
  <si>
    <t>Código_DAE:</t>
  </si>
  <si>
    <t>Código Saber:</t>
  </si>
  <si>
    <t>Teléfono del Centro Educativo -1:</t>
  </si>
  <si>
    <t>Teléfono del Centro Educativo -2:</t>
  </si>
  <si>
    <t>Firma Director (a)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</si>
  <si>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</si>
  <si>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Firma Supervisor (a)</t>
  </si>
  <si>
    <t>Los estudiantes con Discapacidad o Condición, ¿reciben algún Servicio de Apoyo Educativo?</t>
  </si>
  <si>
    <t>Teléfono contacto Director (a):</t>
  </si>
  <si>
    <t>NCODINS</t>
  </si>
  <si>
    <t>COD_SABER</t>
  </si>
  <si>
    <t>CIRCUITO</t>
  </si>
  <si>
    <t>ORDEN</t>
  </si>
  <si>
    <t>NIVEL-2</t>
  </si>
  <si>
    <t>RAMA2</t>
  </si>
  <si>
    <t>RAMA_4</t>
  </si>
  <si>
    <t>DEPENDENCIA</t>
  </si>
  <si>
    <t>ZONA1</t>
  </si>
  <si>
    <t>PRCADI</t>
  </si>
  <si>
    <t>UBICACION</t>
  </si>
  <si>
    <t>NOM_MIDE</t>
  </si>
  <si>
    <t>EMAIL</t>
  </si>
  <si>
    <t>TELEFONO1</t>
  </si>
  <si>
    <t>TELEFONO2</t>
  </si>
  <si>
    <t>UP/IEGB</t>
  </si>
  <si>
    <t>PLAN_N</t>
  </si>
  <si>
    <t>SECC</t>
  </si>
  <si>
    <t>CODSECC</t>
  </si>
  <si>
    <t>NOM_SECC</t>
  </si>
  <si>
    <t>BI</t>
  </si>
  <si>
    <t>URBANA</t>
  </si>
  <si>
    <t>NO</t>
  </si>
  <si>
    <t>SI</t>
  </si>
  <si>
    <t>22551257</t>
  </si>
  <si>
    <t>LOS ANGELES SCHOOL, FRAILES DOMINICOS</t>
  </si>
  <si>
    <t>22914901</t>
  </si>
  <si>
    <t>104199-00</t>
  </si>
  <si>
    <t>4157</t>
  </si>
  <si>
    <t>ctp.sansebastian@mep.go.cr</t>
  </si>
  <si>
    <t>22271827</t>
  </si>
  <si>
    <t>JAVIER ARCE VARGAS</t>
  </si>
  <si>
    <t>00891</t>
  </si>
  <si>
    <t>SECCION NOCTURNA C.T.P. DE SAN SEBASTIAN</t>
  </si>
  <si>
    <t>24302406</t>
  </si>
  <si>
    <t>22284630</t>
  </si>
  <si>
    <t>22596011</t>
  </si>
  <si>
    <t>104201-00</t>
  </si>
  <si>
    <t>ctp.monsenorsanabria@mep.go.cr</t>
  </si>
  <si>
    <t>JUAN FELIPE CHACON CASTILLO</t>
  </si>
  <si>
    <t>22519054</t>
  </si>
  <si>
    <t>00708</t>
  </si>
  <si>
    <t>SECCION NOCTURNA C.T.P. MONSEÑOR SANABRIA</t>
  </si>
  <si>
    <t>NELSON SANCHEZ CASTRO</t>
  </si>
  <si>
    <t>104202-00</t>
  </si>
  <si>
    <t>4160</t>
  </si>
  <si>
    <t>RURAL</t>
  </si>
  <si>
    <t>SAN CRISTOBAL</t>
  </si>
  <si>
    <t>ctp.josefigueresferrer@mep.go.cr</t>
  </si>
  <si>
    <t>25441394</t>
  </si>
  <si>
    <t>RAFAEL ANGEL CORDERO CASTILLO</t>
  </si>
  <si>
    <t>FREDDY GERARDO GAMBOA VILLANEA</t>
  </si>
  <si>
    <t>25480522</t>
  </si>
  <si>
    <t>01003</t>
  </si>
  <si>
    <t>SECCION NOCTURNA C.T.P. JOSE FIGUERES FERRER</t>
  </si>
  <si>
    <t>24166355</t>
  </si>
  <si>
    <t>104205-00</t>
  </si>
  <si>
    <t>4163</t>
  </si>
  <si>
    <t>BARRIO CORAZON DE MARIA</t>
  </si>
  <si>
    <t>ctp.depuriscal@mep.go.cr</t>
  </si>
  <si>
    <t>JORGE ANDRES CORDERO AMADOR</t>
  </si>
  <si>
    <t>00904</t>
  </si>
  <si>
    <t>SECCION NOCTURNA C.T.P. DE PURISCAL</t>
  </si>
  <si>
    <t>22301358</t>
  </si>
  <si>
    <t>24165218</t>
  </si>
  <si>
    <t>GEORGINA JARA LE MAIRE</t>
  </si>
  <si>
    <t>22254561</t>
  </si>
  <si>
    <t>104197-00</t>
  </si>
  <si>
    <t>4155</t>
  </si>
  <si>
    <t>MARIA PIEDRA VALVERDE</t>
  </si>
  <si>
    <t>00911</t>
  </si>
  <si>
    <t>SECCION NOCTURNA C.T.P. CALLE BLANCOS</t>
  </si>
  <si>
    <t>22450450</t>
  </si>
  <si>
    <t>22942049</t>
  </si>
  <si>
    <t>104204-00</t>
  </si>
  <si>
    <t>4162</t>
  </si>
  <si>
    <t>SAN IGNACIO</t>
  </si>
  <si>
    <t>500 M SUROESTE DEL TEMPLO CATOLICO</t>
  </si>
  <si>
    <t>ctp.deacosta@mep.go.cr</t>
  </si>
  <si>
    <t>ANDY GARCIA LOPEZ</t>
  </si>
  <si>
    <t>24102434</t>
  </si>
  <si>
    <t>24107397</t>
  </si>
  <si>
    <t>01000</t>
  </si>
  <si>
    <t>SECCION NOCTURNA C.T.P. DE ACOSTA</t>
  </si>
  <si>
    <t>22352880</t>
  </si>
  <si>
    <t>COLEGIO NUESTRA SEÑORA DE SION</t>
  </si>
  <si>
    <t>104227-00</t>
  </si>
  <si>
    <t>4186</t>
  </si>
  <si>
    <t>SANTA MARIA</t>
  </si>
  <si>
    <t>ctp.danielfloreszavaleta@mep.go.cr</t>
  </si>
  <si>
    <t>MAURICIO ROJAS SALAZAR</t>
  </si>
  <si>
    <t>25411015</t>
  </si>
  <si>
    <t>25412000</t>
  </si>
  <si>
    <t>00876</t>
  </si>
  <si>
    <t>SECCION NOCTURNA C.T.P. JOSE DANIEL FLORES</t>
  </si>
  <si>
    <t>21002108</t>
  </si>
  <si>
    <t>SAN JOSE / PEREZ ZELEDON / SAN ISIDRO DE EL GENERAL</t>
  </si>
  <si>
    <t>BRUNCA</t>
  </si>
  <si>
    <t>104211-00</t>
  </si>
  <si>
    <t>4169</t>
  </si>
  <si>
    <t>SAN JOSE / PEREZ ZELEDON / EL GENERAL</t>
  </si>
  <si>
    <t>EL GENERAL</t>
  </si>
  <si>
    <t>GENERAL VIEJO</t>
  </si>
  <si>
    <t>ctp.generalviejo@mep.go.cr</t>
  </si>
  <si>
    <t>ADRIAN JIMENEZ CHAVEZ</t>
  </si>
  <si>
    <t>87023987</t>
  </si>
  <si>
    <t>84938811</t>
  </si>
  <si>
    <t>01107</t>
  </si>
  <si>
    <t>SECCION NOCTURNA C.T.P. GENERAL VIEJO</t>
  </si>
  <si>
    <t>104208-00</t>
  </si>
  <si>
    <t>4166</t>
  </si>
  <si>
    <t>VILLA LIGIA</t>
  </si>
  <si>
    <t>ctp.sanisidro@mep.go.cr</t>
  </si>
  <si>
    <t>83810524</t>
  </si>
  <si>
    <t>27725128</t>
  </si>
  <si>
    <t>00908</t>
  </si>
  <si>
    <t>SECCION NOCTURNA C.T.P. SAN ISIDRO</t>
  </si>
  <si>
    <t>104209-00</t>
  </si>
  <si>
    <t>4167</t>
  </si>
  <si>
    <t>PLATANARES</t>
  </si>
  <si>
    <t>27370025</t>
  </si>
  <si>
    <t>27725189</t>
  </si>
  <si>
    <t>00952</t>
  </si>
  <si>
    <t>SECCION NOCTURNA C.T.P. PLATANARES</t>
  </si>
  <si>
    <t>104210-00</t>
  </si>
  <si>
    <t>4168</t>
  </si>
  <si>
    <t>27360104</t>
  </si>
  <si>
    <t>ELKE MATA RIVERA</t>
  </si>
  <si>
    <t>27725140</t>
  </si>
  <si>
    <t>00953</t>
  </si>
  <si>
    <t>SECCION NOCTURNA C.T.P. PEJIBAYE</t>
  </si>
  <si>
    <t>104228-00</t>
  </si>
  <si>
    <t>4188</t>
  </si>
  <si>
    <t>COSTADO NORTE DEL EDIFICIO MUNICIPAL</t>
  </si>
  <si>
    <t>ctp.sanpablodeleoncortes@mep.go.cr</t>
  </si>
  <si>
    <t>25466432</t>
  </si>
  <si>
    <t>KATTIA VALVERDE PORRAS</t>
  </si>
  <si>
    <t>25467630</t>
  </si>
  <si>
    <t>00998</t>
  </si>
  <si>
    <t>SECCION NOCTURNA C.T.P. SAN PABLO</t>
  </si>
  <si>
    <t>104306-00</t>
  </si>
  <si>
    <t>00086</t>
  </si>
  <si>
    <t>4844</t>
  </si>
  <si>
    <t>C.T.P. NOCTURNO CARLOS FALLAS SIBAJA</t>
  </si>
  <si>
    <t>TECNICA NOCTURNA</t>
  </si>
  <si>
    <t>1 KM NOROESTE DEL ESTADIO MORERA SOTO</t>
  </si>
  <si>
    <t>ctp.carlosluisfallas@mep.go.cr</t>
  </si>
  <si>
    <t>EMERSON PANIAGUA VEGA</t>
  </si>
  <si>
    <t>24314848 Ext.100</t>
  </si>
  <si>
    <t>24429252</t>
  </si>
  <si>
    <t>24302389</t>
  </si>
  <si>
    <t>24456978</t>
  </si>
  <si>
    <t>104216-00</t>
  </si>
  <si>
    <t>4174</t>
  </si>
  <si>
    <t>PIEDADES SUR</t>
  </si>
  <si>
    <t>COSTADO SURESTE DE LA PLAZA DE DEPORTES</t>
  </si>
  <si>
    <t>ctp.piedades.sur@mep.go.cr</t>
  </si>
  <si>
    <t>FRANCISCO PIEDRA UREÑA</t>
  </si>
  <si>
    <t>88810981</t>
  </si>
  <si>
    <t>24560275</t>
  </si>
  <si>
    <t>104215-00</t>
  </si>
  <si>
    <t>4173</t>
  </si>
  <si>
    <t>PACIFICO CENTRAL</t>
  </si>
  <si>
    <t>24289926</t>
  </si>
  <si>
    <t>00960</t>
  </si>
  <si>
    <t>SECCION NOCTURNA C.T.P. SAN MATEO</t>
  </si>
  <si>
    <t>24465922</t>
  </si>
  <si>
    <t>KATERINE RAMIREZ GONZALEZ</t>
  </si>
  <si>
    <t>24531403</t>
  </si>
  <si>
    <t>HUETAR NORTE</t>
  </si>
  <si>
    <t>104225-00</t>
  </si>
  <si>
    <t>4183</t>
  </si>
  <si>
    <t>24600958</t>
  </si>
  <si>
    <t>VERNA DEL CARMEN CESPEDES ROJAS</t>
  </si>
  <si>
    <t>00956</t>
  </si>
  <si>
    <t>SECCION NOCTURNA C.T.P. SAN CARLOS</t>
  </si>
  <si>
    <t>COLEGIO AGROPECUARIO DE SAN CARLOS</t>
  </si>
  <si>
    <t>24755008</t>
  </si>
  <si>
    <t>104218-00</t>
  </si>
  <si>
    <t>4176</t>
  </si>
  <si>
    <t>ALAJUELA / SAN CARLOS / AGUAS ZARCAS</t>
  </si>
  <si>
    <t>ctp.natanielariasmurillo@mep.go.cr</t>
  </si>
  <si>
    <t>24744189</t>
  </si>
  <si>
    <t>24744058</t>
  </si>
  <si>
    <t>00916</t>
  </si>
  <si>
    <t>SECCION NOCTURNA C.T.P. NATANIEL ARIAS MURILLO</t>
  </si>
  <si>
    <t>104220-00</t>
  </si>
  <si>
    <t>4178</t>
  </si>
  <si>
    <t>24722726</t>
  </si>
  <si>
    <t>ANA DAISY ESQUIVEL VARGAS</t>
  </si>
  <si>
    <t>ROBERTO CESPEDES MORA</t>
  </si>
  <si>
    <t>24722182</t>
  </si>
  <si>
    <t>01135</t>
  </si>
  <si>
    <t>SECCION NOCTURNA C.T.P. DE VENECIA</t>
  </si>
  <si>
    <t>104222-00</t>
  </si>
  <si>
    <t>4180</t>
  </si>
  <si>
    <t>ctp.depital@mep.go.cr</t>
  </si>
  <si>
    <t>24733037</t>
  </si>
  <si>
    <t>00995</t>
  </si>
  <si>
    <t>SECCION NOCTURNA C.T.P. DE PITAL</t>
  </si>
  <si>
    <t>104221-00</t>
  </si>
  <si>
    <t>4179</t>
  </si>
  <si>
    <t>FORTUNA</t>
  </si>
  <si>
    <t>FRENTE AL BANCO DE COSTA RICA</t>
  </si>
  <si>
    <t>ctp.delafortuna@mep.go.cr</t>
  </si>
  <si>
    <t>24799037</t>
  </si>
  <si>
    <t>JULIO MADRIGAL CASTELLANOS</t>
  </si>
  <si>
    <t>24799162</t>
  </si>
  <si>
    <t>00957</t>
  </si>
  <si>
    <t>SECCION NOCTURNA C.T.P. LA FORTUNA</t>
  </si>
  <si>
    <t>104224-00</t>
  </si>
  <si>
    <t>4182</t>
  </si>
  <si>
    <t>ctp.desantarosa@mep.go.cr</t>
  </si>
  <si>
    <t>KATTIA CARBALLO GARCIA</t>
  </si>
  <si>
    <t>88272058</t>
  </si>
  <si>
    <t>24777082</t>
  </si>
  <si>
    <t>00994</t>
  </si>
  <si>
    <t>SECCION NOCTURNA C.T.P. SANTA ROSA</t>
  </si>
  <si>
    <t>104271-00</t>
  </si>
  <si>
    <t>4232</t>
  </si>
  <si>
    <t>ctp.deupala@mep.go.cr</t>
  </si>
  <si>
    <t>24700081</t>
  </si>
  <si>
    <t>GRICELDA ELIZONDO AGUILAR</t>
  </si>
  <si>
    <t>00987</t>
  </si>
  <si>
    <t>SECCION NOCTURNA C.T.P. UPALA</t>
  </si>
  <si>
    <t>104219-00</t>
  </si>
  <si>
    <t>4177</t>
  </si>
  <si>
    <t>ctp.loschiles@MEP.go.cr</t>
  </si>
  <si>
    <t>24711110</t>
  </si>
  <si>
    <t>KAREN CALDERON SOLANO</t>
  </si>
  <si>
    <t>24711101</t>
  </si>
  <si>
    <t>00993</t>
  </si>
  <si>
    <t>SECCION NOCTURNA C.T.P. LOS CHILES</t>
  </si>
  <si>
    <t>104223-00</t>
  </si>
  <si>
    <t>4181</t>
  </si>
  <si>
    <t>ctp.deguatuso@mep.go.cr</t>
  </si>
  <si>
    <t>JORGE ENRIQUE VEGA VALLEJO</t>
  </si>
  <si>
    <t>VIRGILIO VILLEGAS GONZALEZ</t>
  </si>
  <si>
    <t>00965</t>
  </si>
  <si>
    <t>SECCION NOCTURNA C.T.P. DE GUATUSO</t>
  </si>
  <si>
    <t>25371825</t>
  </si>
  <si>
    <t>25370505</t>
  </si>
  <si>
    <t>BOLIVAR VILLANUEVA VILLALOBOS</t>
  </si>
  <si>
    <t>104203-00</t>
  </si>
  <si>
    <t>4161</t>
  </si>
  <si>
    <t>SAN JUAN SUR</t>
  </si>
  <si>
    <t>200 M SUR DE LA PLAZA DE DEPORTES</t>
  </si>
  <si>
    <t>25480733</t>
  </si>
  <si>
    <t>ALBERTO QUIROS ABARCA</t>
  </si>
  <si>
    <t>01002</t>
  </si>
  <si>
    <t>SECCION NOCTURNA C.T.P. SAN JUAN SUR</t>
  </si>
  <si>
    <t>25750123</t>
  </si>
  <si>
    <t>104422-00</t>
  </si>
  <si>
    <t>22795206</t>
  </si>
  <si>
    <t>FERNANDO TORRES QUIROS</t>
  </si>
  <si>
    <t>22792767</t>
  </si>
  <si>
    <t>00763</t>
  </si>
  <si>
    <t>SECCION NOCTURNA C.T.P. MARIO QUIROS SASSO</t>
  </si>
  <si>
    <t>104229-00</t>
  </si>
  <si>
    <t>4189</t>
  </si>
  <si>
    <t>ctp.lasuiza@mep.go.cr</t>
  </si>
  <si>
    <t>25311067</t>
  </si>
  <si>
    <t>RICHARD ZUÑIGA MESEN</t>
  </si>
  <si>
    <t>25567876</t>
  </si>
  <si>
    <t>00988</t>
  </si>
  <si>
    <t>SECCION NOCTURNA C.T.P. LA SUIZA</t>
  </si>
  <si>
    <t>104226-00</t>
  </si>
  <si>
    <t>4185</t>
  </si>
  <si>
    <t>PACAYAS</t>
  </si>
  <si>
    <t>125 ESTE DEL BANCO NACIONAL</t>
  </si>
  <si>
    <t>ctp.depacayas@mep.go.cr</t>
  </si>
  <si>
    <t>25515483</t>
  </si>
  <si>
    <t>01004</t>
  </si>
  <si>
    <t>SECCION NOCTURNA C.T.P. DE PACAYAS</t>
  </si>
  <si>
    <t>22604275</t>
  </si>
  <si>
    <t>104231-00</t>
  </si>
  <si>
    <t>4191</t>
  </si>
  <si>
    <t>FATIMA</t>
  </si>
  <si>
    <t>COSTADO NORTE DE LA COMANDANCIA</t>
  </si>
  <si>
    <t>ctp.heredia@mep.go.cr</t>
  </si>
  <si>
    <t>22615289</t>
  </si>
  <si>
    <t>GILBERT GONZALEZ GUERRERO</t>
  </si>
  <si>
    <t>01040</t>
  </si>
  <si>
    <t>SECCION NOCTURNA C.T.P. DE HEREDIA</t>
  </si>
  <si>
    <t>22618569</t>
  </si>
  <si>
    <t>104233-00</t>
  </si>
  <si>
    <t>4193</t>
  </si>
  <si>
    <t>ctp.puertoviejo@mep.go.cr</t>
  </si>
  <si>
    <t>27667246</t>
  </si>
  <si>
    <t>27666283</t>
  </si>
  <si>
    <t>00943</t>
  </si>
  <si>
    <t>SECCION NOCTURNA C.T.P. PUERTO VIEJO</t>
  </si>
  <si>
    <t>OLGA LIDIA BARRERA GALIANO</t>
  </si>
  <si>
    <t>104234-00</t>
  </si>
  <si>
    <t>4194</t>
  </si>
  <si>
    <t>FRENTE A OFICINAS DEL M.A.G.</t>
  </si>
  <si>
    <t>ctp.deliberia@mep.go.cr</t>
  </si>
  <si>
    <t>EDGAR VASQUEZ ESPINOZA</t>
  </si>
  <si>
    <t>85976933</t>
  </si>
  <si>
    <t>SECCION NOCTURNA C.T.P. LIBERIA</t>
  </si>
  <si>
    <t>104238-00</t>
  </si>
  <si>
    <t>4198</t>
  </si>
  <si>
    <t>EL INVU</t>
  </si>
  <si>
    <t>ctp.denicoya@mep.go.cr</t>
  </si>
  <si>
    <t>26867009</t>
  </si>
  <si>
    <t>00942</t>
  </si>
  <si>
    <t>SECCION NOCTURNA C.T.P. DE NICOYA</t>
  </si>
  <si>
    <t>104240-00</t>
  </si>
  <si>
    <t>4200</t>
  </si>
  <si>
    <t>300 NORTE DE LA IGLESIA CATOLICA</t>
  </si>
  <si>
    <t>ctp.decorralillo@mep.go.cr</t>
  </si>
  <si>
    <t>MARIA BENITA GOMEZ MORENO</t>
  </si>
  <si>
    <t>YORLENY PADILLA MATARRITA</t>
  </si>
  <si>
    <t>00961</t>
  </si>
  <si>
    <t>SECCION NOCTURNA C.T.P. DE CORRALILLO</t>
  </si>
  <si>
    <t>104243-00</t>
  </si>
  <si>
    <t>4203</t>
  </si>
  <si>
    <t>BARRIO EL GUAYABAL</t>
  </si>
  <si>
    <t>ctp.desantacruz@mep.go.cr</t>
  </si>
  <si>
    <t>DIDIER BRICEÑO GOMEZ</t>
  </si>
  <si>
    <t>LUZ MARY MARIN BRICEÑO</t>
  </si>
  <si>
    <t>85975452</t>
  </si>
  <si>
    <t>00941</t>
  </si>
  <si>
    <t>SECCION NOCTURNA C.T.P. DE SANTA CRUZ</t>
  </si>
  <si>
    <t>104242-00</t>
  </si>
  <si>
    <t>4202</t>
  </si>
  <si>
    <t>VEINTISIETE DE ABRIL</t>
  </si>
  <si>
    <t>LOS JOBOS</t>
  </si>
  <si>
    <t>ctp.27deabril@mep.go.cr</t>
  </si>
  <si>
    <t>26580054</t>
  </si>
  <si>
    <t>XIOMARA ROJAS RUIZ</t>
  </si>
  <si>
    <t>GUSTAVO MUÑOZ CASARES</t>
  </si>
  <si>
    <t>26800655</t>
  </si>
  <si>
    <t>00989</t>
  </si>
  <si>
    <t>SECCION NOCTURNA C.T.P. 27 DE ABRIL</t>
  </si>
  <si>
    <t>104245-00</t>
  </si>
  <si>
    <t>4205</t>
  </si>
  <si>
    <t>ctp.decartagena@mep.go.cr</t>
  </si>
  <si>
    <t>VICTORIA EUGENIA ZUÑIGA ZUÑIGA</t>
  </si>
  <si>
    <t>00990</t>
  </si>
  <si>
    <t>SECCION NOCTURNA C.T.P. DE CARTAGENA</t>
  </si>
  <si>
    <t>104244-00</t>
  </si>
  <si>
    <t>4204</t>
  </si>
  <si>
    <t>DIRIA</t>
  </si>
  <si>
    <t>ctp.desantabarbara@mep.go.cr</t>
  </si>
  <si>
    <t>00933</t>
  </si>
  <si>
    <t>SECCION NOCTURNA C.T.P. SANTA BARBARA</t>
  </si>
  <si>
    <t>26711140</t>
  </si>
  <si>
    <t>104235-00</t>
  </si>
  <si>
    <t>4195</t>
  </si>
  <si>
    <t>ctp.fortunadebagaces@mep.go.cr</t>
  </si>
  <si>
    <t>RONALD MORAGA GOMEZ</t>
  </si>
  <si>
    <t>01133</t>
  </si>
  <si>
    <t>SECCION NOCTURNA C.T.P. FORTUNA DE BAGACES</t>
  </si>
  <si>
    <t>104241-00</t>
  </si>
  <si>
    <t>4201</t>
  </si>
  <si>
    <t>FILADELFIA</t>
  </si>
  <si>
    <t>LOS JOCOTES</t>
  </si>
  <si>
    <t>ctp.decarrillo@mep.go.cr</t>
  </si>
  <si>
    <t>26886103</t>
  </si>
  <si>
    <t>REBECA ARNESTO TOLEDO</t>
  </si>
  <si>
    <t>PAOLA CRISTINA RAMIREZ BRICEÑO</t>
  </si>
  <si>
    <t>26886206</t>
  </si>
  <si>
    <t>00938</t>
  </si>
  <si>
    <t>SECCION NOCTURNA C.T.P. CARRILLO</t>
  </si>
  <si>
    <t>104246-00</t>
  </si>
  <si>
    <t>4206</t>
  </si>
  <si>
    <t>ctp.desardinal@mep.go.cr</t>
  </si>
  <si>
    <t>89749939</t>
  </si>
  <si>
    <t>83909628</t>
  </si>
  <si>
    <t>00966</t>
  </si>
  <si>
    <t>SECCION NOCTURNA C.T.P. SARDINAL</t>
  </si>
  <si>
    <t>26692611</t>
  </si>
  <si>
    <t>26955509</t>
  </si>
  <si>
    <t>104236-00</t>
  </si>
  <si>
    <t>4196</t>
  </si>
  <si>
    <t>CARMONA</t>
  </si>
  <si>
    <t>ctp.denandayure@mep.go.cr</t>
  </si>
  <si>
    <t>88745417</t>
  </si>
  <si>
    <t>88495890</t>
  </si>
  <si>
    <t>00962</t>
  </si>
  <si>
    <t>SECCION NOCTURNA C.T.P. NANDAYURE</t>
  </si>
  <si>
    <t>JOHANNA MARIA AMPIE GUZMAN</t>
  </si>
  <si>
    <t>26799174</t>
  </si>
  <si>
    <t>104237-00</t>
  </si>
  <si>
    <t>4197</t>
  </si>
  <si>
    <t>HOJANCHA</t>
  </si>
  <si>
    <t>LA LIBERTAD</t>
  </si>
  <si>
    <t>ctp.dehojancha@mep.go.cr</t>
  </si>
  <si>
    <t>26599045</t>
  </si>
  <si>
    <t>BRAULIO ALBERTO MIRANDA MENDEZ</t>
  </si>
  <si>
    <t>63790353</t>
  </si>
  <si>
    <t>00906</t>
  </si>
  <si>
    <t>SECCION NOCTURNA C.T.P. HOJANCHA</t>
  </si>
  <si>
    <t>104249-00</t>
  </si>
  <si>
    <t>ctp.depuntarenas@mep.go.cr</t>
  </si>
  <si>
    <t>26630274</t>
  </si>
  <si>
    <t>MARIA MARGARITA ORTEGA GARCIA</t>
  </si>
  <si>
    <t>26639730</t>
  </si>
  <si>
    <t>00800</t>
  </si>
  <si>
    <t>SECCION NOCTURNA C.T.P. PUNTARENAS</t>
  </si>
  <si>
    <t>104248-00</t>
  </si>
  <si>
    <t>4208</t>
  </si>
  <si>
    <t>JICARAL</t>
  </si>
  <si>
    <t>26500140</t>
  </si>
  <si>
    <t>MIGUEL ANGEL CHAVARRIA RODRIGUEZ</t>
  </si>
  <si>
    <t>JUAN ANTONIO QUIROS CAMPOS</t>
  </si>
  <si>
    <t>00915</t>
  </si>
  <si>
    <t>SECCION NOCTURNA C.T.P. DE JICARAL</t>
  </si>
  <si>
    <t>104250-00</t>
  </si>
  <si>
    <t>4210</t>
  </si>
  <si>
    <t>CONTIGUO A OFICINAS DEL MAG, PAQUERA CENTRO</t>
  </si>
  <si>
    <t>ctp.depaquera@mep.go.cr</t>
  </si>
  <si>
    <t>GISELLE AMADOR CASANOVA</t>
  </si>
  <si>
    <t>26410125</t>
  </si>
  <si>
    <t>21007583</t>
  </si>
  <si>
    <t>00894</t>
  </si>
  <si>
    <t>SECCION NOCTURNA C.T.P. DE PAQUERA</t>
  </si>
  <si>
    <t>104251-00</t>
  </si>
  <si>
    <t>4211</t>
  </si>
  <si>
    <t>ctp.decobano@mep.go.cr</t>
  </si>
  <si>
    <t>26420280</t>
  </si>
  <si>
    <t>JACQUELINE AVILA ROJAS</t>
  </si>
  <si>
    <t>IVETH ALVAREZ VILLALOBOS</t>
  </si>
  <si>
    <t>26420211</t>
  </si>
  <si>
    <t>00996</t>
  </si>
  <si>
    <t>SECCION NOCTURNA C.T.P. DE COBANO</t>
  </si>
  <si>
    <t>104212-00</t>
  </si>
  <si>
    <t>ctp.debuenosaires@mep.go.cr</t>
  </si>
  <si>
    <t>27300045</t>
  </si>
  <si>
    <t>27300722</t>
  </si>
  <si>
    <t>00880</t>
  </si>
  <si>
    <t>SECCION NOCTURNA C.T.P. DE BUENOS AIRES</t>
  </si>
  <si>
    <t>104253-00</t>
  </si>
  <si>
    <t>4213</t>
  </si>
  <si>
    <t>PALMAR</t>
  </si>
  <si>
    <t>PALMAR NORTE</t>
  </si>
  <si>
    <t>PALMAR NORTE, FRENTE A CABINAS BRUNKA</t>
  </si>
  <si>
    <t>ctp.deosa@mep.go.cr</t>
  </si>
  <si>
    <t>27866156</t>
  </si>
  <si>
    <t>HENRY RODRIGUEZ MOJICA</t>
  </si>
  <si>
    <t>OLMAN ALBAN SALAZAR UREÑA</t>
  </si>
  <si>
    <t>27866209</t>
  </si>
  <si>
    <t>00951</t>
  </si>
  <si>
    <t>SECCION NOCTURNA C.T.P. OSA</t>
  </si>
  <si>
    <t>104662-00</t>
  </si>
  <si>
    <t>5748</t>
  </si>
  <si>
    <t>PUNTARENAS / QUEPOS / QUEPOS</t>
  </si>
  <si>
    <t>JUNTA NARANJO</t>
  </si>
  <si>
    <t>ctp.dequepos@mep.go.cr</t>
  </si>
  <si>
    <t>27770322</t>
  </si>
  <si>
    <t>JHOVANNY LOAIZA PORRAS</t>
  </si>
  <si>
    <t>27740318</t>
  </si>
  <si>
    <t>01008</t>
  </si>
  <si>
    <t>SECCION NOCTURNA C.T.P. DE QUEPOS</t>
  </si>
  <si>
    <t>104254-00</t>
  </si>
  <si>
    <t>4214</t>
  </si>
  <si>
    <t>INVU LA ROTONDA</t>
  </si>
  <si>
    <t>ctp.carlosmanuelvicente@mep.go.cr</t>
  </si>
  <si>
    <t>27750142</t>
  </si>
  <si>
    <t>BRENDA GONZALEZ GONZALEZ</t>
  </si>
  <si>
    <t>ROSALBA JIMENEZ CISNEROS</t>
  </si>
  <si>
    <t>27750256</t>
  </si>
  <si>
    <t>00913</t>
  </si>
  <si>
    <t>SECCION NOCTURNA C.T.P. CARLOS MANUEL VICENTE C.</t>
  </si>
  <si>
    <t>104259-00</t>
  </si>
  <si>
    <t>4220</t>
  </si>
  <si>
    <t>27355201</t>
  </si>
  <si>
    <t>JESSICA MARITZA DIAZ GOMEZ</t>
  </si>
  <si>
    <t>27355041</t>
  </si>
  <si>
    <t>01050</t>
  </si>
  <si>
    <t>SECCION NOCTURNA C.T.P. DE PUERTO JIMENEZ</t>
  </si>
  <si>
    <t>104257-00</t>
  </si>
  <si>
    <t>4217</t>
  </si>
  <si>
    <t>GUAYCARA</t>
  </si>
  <si>
    <t>RIO CLARO</t>
  </si>
  <si>
    <t>ctp.deguaycara@mep.go.cr</t>
  </si>
  <si>
    <t>27899047</t>
  </si>
  <si>
    <t>LEIDY ARACELLY GUERRA PATIÑO</t>
  </si>
  <si>
    <t>27899336</t>
  </si>
  <si>
    <t>00914</t>
  </si>
  <si>
    <t>SECCION NOCTURNA C.T.P. GUAYCARA</t>
  </si>
  <si>
    <t>104255-00</t>
  </si>
  <si>
    <t>4215</t>
  </si>
  <si>
    <t>400 M AL NOROESTE DE CORREOS DE COSTA RICA</t>
  </si>
  <si>
    <t>ctp.umbertomellonicampanini@mep.go.cr</t>
  </si>
  <si>
    <t>27733125</t>
  </si>
  <si>
    <t>JONATHAN FONSECA SALAZAR</t>
  </si>
  <si>
    <t>27733387</t>
  </si>
  <si>
    <t>00912</t>
  </si>
  <si>
    <t>SECCION NOCTURNA C.T.P. UMBERTO MELLONI C.</t>
  </si>
  <si>
    <t>104269-00</t>
  </si>
  <si>
    <t>4230</t>
  </si>
  <si>
    <t>ctp.deparrita@mep.go.cr</t>
  </si>
  <si>
    <t>27799197</t>
  </si>
  <si>
    <t>GENIER JESUS JIMENEZ CHAVARRIA</t>
  </si>
  <si>
    <t>27799004</t>
  </si>
  <si>
    <t>00964</t>
  </si>
  <si>
    <t>SECCION NOCTURNA C.T.P. DE PARRITA</t>
  </si>
  <si>
    <t>104258-00</t>
  </si>
  <si>
    <t>4218</t>
  </si>
  <si>
    <t>LA CUESTA</t>
  </si>
  <si>
    <t>ctp.decorredores@mep.go.cr</t>
  </si>
  <si>
    <t>HERMILEY ALVARADO LOPEZ</t>
  </si>
  <si>
    <t>DEIVIN JOSE RODRIGUEZ RAMIREZ</t>
  </si>
  <si>
    <t>27322287</t>
  </si>
  <si>
    <t>00954</t>
  </si>
  <si>
    <t>SECCION NOCTURNA C.T.P. DE CORREDORES</t>
  </si>
  <si>
    <t>104260-00</t>
  </si>
  <si>
    <t>CORALES 2</t>
  </si>
  <si>
    <t>HUETAR CARIBE</t>
  </si>
  <si>
    <t>CARLOS HERNANDEZ ARCE</t>
  </si>
  <si>
    <t>22017169</t>
  </si>
  <si>
    <t>SECCION NOCTURNA C.T.P. DE LIMON</t>
  </si>
  <si>
    <t>104266-00</t>
  </si>
  <si>
    <t>4227</t>
  </si>
  <si>
    <t>ctp.depococi@mep.go.cr</t>
  </si>
  <si>
    <t>27100816</t>
  </si>
  <si>
    <t>27111497</t>
  </si>
  <si>
    <t>00999</t>
  </si>
  <si>
    <t>SECCION NOCTURNA C.T.P. DE POCOCI</t>
  </si>
  <si>
    <t>104265-00</t>
  </si>
  <si>
    <t>4226</t>
  </si>
  <si>
    <t>27688093</t>
  </si>
  <si>
    <t>00959</t>
  </si>
  <si>
    <t>SECCION NOCTURNA C.T.P. PADRE ROBERTO EVANS S.</t>
  </si>
  <si>
    <t>104261-00</t>
  </si>
  <si>
    <t>4222</t>
  </si>
  <si>
    <t>BATAN</t>
  </si>
  <si>
    <t>CONTIGUO A LA SUCURSAL DE LA CCSS</t>
  </si>
  <si>
    <t>27184052</t>
  </si>
  <si>
    <t>SUSANA ZUÑIGA RODRIGUEZ</t>
  </si>
  <si>
    <t>27186207</t>
  </si>
  <si>
    <t>00958</t>
  </si>
  <si>
    <t>SECCION NOCTURNA C.T.P. DE BATAAN</t>
  </si>
  <si>
    <t>25660341</t>
  </si>
  <si>
    <t>104268-00</t>
  </si>
  <si>
    <t>4229</t>
  </si>
  <si>
    <t>200 M SUR DE MAXI PALI</t>
  </si>
  <si>
    <t>ctp.dejaco@mep.go.cr</t>
  </si>
  <si>
    <t>26433694</t>
  </si>
  <si>
    <t>KATTIA VILLALOBOS VALDEZ</t>
  </si>
  <si>
    <t>00905</t>
  </si>
  <si>
    <t>SECCION NOCTURNA C.T.P. DE JACO</t>
  </si>
  <si>
    <t>200316-00</t>
  </si>
  <si>
    <t>00278</t>
  </si>
  <si>
    <t>4857</t>
  </si>
  <si>
    <t>C.T.P. COVAO NOCTURNO</t>
  </si>
  <si>
    <t>LA POLVORA</t>
  </si>
  <si>
    <t>1,5 KM AL NORESTE DEL TALLER 3 M EN SAN NICOLAS</t>
  </si>
  <si>
    <t>ctp.nocturnocovao@mep.go.cr</t>
  </si>
  <si>
    <t>MARJORIE FUENTES QUIROS</t>
  </si>
  <si>
    <t>ZIANE SOTO ARAYA</t>
  </si>
  <si>
    <t>24433490</t>
  </si>
  <si>
    <t>NOCTURNO CALASANZ</t>
  </si>
  <si>
    <t>COLEGIO BILINGÜE YURUSTI</t>
  </si>
  <si>
    <t>BILINGÜE INMACULADA DE JACO</t>
  </si>
  <si>
    <t>26377451</t>
  </si>
  <si>
    <t>24511520</t>
  </si>
  <si>
    <t>27719646</t>
  </si>
  <si>
    <t>104247-00</t>
  </si>
  <si>
    <t>4207</t>
  </si>
  <si>
    <t>LAS JUNTAS</t>
  </si>
  <si>
    <t>ctp.deabangares@mep.go.cr</t>
  </si>
  <si>
    <t>26620246</t>
  </si>
  <si>
    <t>GRICELDA VARGAS SEGURA</t>
  </si>
  <si>
    <t>26620685</t>
  </si>
  <si>
    <t>01007</t>
  </si>
  <si>
    <t>SECCION NOCTURNA C.T.P. DE ABANGARES</t>
  </si>
  <si>
    <t>Sección</t>
  </si>
  <si>
    <t>ANA YANCI ALVARADO ENRIQUEZ</t>
  </si>
  <si>
    <t>5827</t>
  </si>
  <si>
    <t>DESAMPARADOS CENTRO</t>
  </si>
  <si>
    <t>300 M SUR DEL CENTRO FAMILIAR</t>
  </si>
  <si>
    <t>104681-00</t>
  </si>
  <si>
    <t>5818</t>
  </si>
  <si>
    <t>DEL SUPER AGUIMAR 50 OESTE</t>
  </si>
  <si>
    <t>ctp.escazu@mep.go.cr</t>
  </si>
  <si>
    <t>22897944</t>
  </si>
  <si>
    <t>XINIA BERMUDEZ ESTRADA</t>
  </si>
  <si>
    <t>01044</t>
  </si>
  <si>
    <t>SECCION NOCTURNA C.T.P. DE ESCAZU</t>
  </si>
  <si>
    <t>5966</t>
  </si>
  <si>
    <t>800 OESTE DE INCIENSA COSTADO NORTE DE TERRAMALL</t>
  </si>
  <si>
    <t>ctp.marioquirossasso@mep.go.cr</t>
  </si>
  <si>
    <t>104788-00</t>
  </si>
  <si>
    <t>6034</t>
  </si>
  <si>
    <t>TRONADORA</t>
  </si>
  <si>
    <t>ctp.tronadora@mep.go.cr</t>
  </si>
  <si>
    <t>26931066</t>
  </si>
  <si>
    <t>MANUEL DURAN PIMENTEL</t>
  </si>
  <si>
    <t>01006</t>
  </si>
  <si>
    <t>SECCION NOCTURNA C.T.P. TRONADORA</t>
  </si>
  <si>
    <t>104787-00</t>
  </si>
  <si>
    <t>6033</t>
  </si>
  <si>
    <t>EL ERIZO INVU CAÑAS</t>
  </si>
  <si>
    <t>ctp.invulascanas@mep.go.cr</t>
  </si>
  <si>
    <t>ALLAN BARBOZA JIMENEZ</t>
  </si>
  <si>
    <t>00917</t>
  </si>
  <si>
    <t>SECCION NOCTURNA C.T.P. INVU LAS CAÑAS</t>
  </si>
  <si>
    <t>104775-00</t>
  </si>
  <si>
    <t>6016</t>
  </si>
  <si>
    <t>22765536</t>
  </si>
  <si>
    <t>PABLO MASIS BONICHE</t>
  </si>
  <si>
    <t>00907</t>
  </si>
  <si>
    <t>SECCION NOCTURNA C.T.P. ULADISLAO GAMEZ SOLANO</t>
  </si>
  <si>
    <t>6021</t>
  </si>
  <si>
    <t>100 M OESTE DE AYA. FRENTE A B. EL PROGRESO</t>
  </si>
  <si>
    <t>104804-00</t>
  </si>
  <si>
    <t>6105</t>
  </si>
  <si>
    <t>CARRIZAL</t>
  </si>
  <si>
    <t>QUIZARRASES</t>
  </si>
  <si>
    <t>200 M NOROESTE CALLE QUIZARRASES</t>
  </si>
  <si>
    <t>24830055</t>
  </si>
  <si>
    <t>INGRID SUSANA JIMENEZ LOPEZ</t>
  </si>
  <si>
    <t>01099</t>
  </si>
  <si>
    <t>SECCION NOCTURNA C.T.P. CARRIZAL</t>
  </si>
  <si>
    <t>104815-00</t>
  </si>
  <si>
    <t>6130</t>
  </si>
  <si>
    <t>200 NORTE DEL RESIDENCIAL MONTERAN</t>
  </si>
  <si>
    <t>ctp.degranadilla@mep.go.cr</t>
  </si>
  <si>
    <t>PAULA PEREZ MALAVASI</t>
  </si>
  <si>
    <t>00860</t>
  </si>
  <si>
    <t>SECCION NOCTURNA C.T.P. DE GRANADILLA</t>
  </si>
  <si>
    <t>104803-00</t>
  </si>
  <si>
    <t>6104</t>
  </si>
  <si>
    <t>LOS GUIDO</t>
  </si>
  <si>
    <t>22702273</t>
  </si>
  <si>
    <t>ANA LUCIA BENAVIDES FERNANDEZ</t>
  </si>
  <si>
    <t>00944</t>
  </si>
  <si>
    <t>SECCION NOCTURNA C.T.P. JOSE ALBERTAZZI</t>
  </si>
  <si>
    <t>C.T.P. AGUSTINIANO CIUDAD DE LOS NIÑOS</t>
  </si>
  <si>
    <t>6148</t>
  </si>
  <si>
    <t>Bº LOS CORALES 2, FRENTE A ESCUELA LOS CORALES</t>
  </si>
  <si>
    <t>ctp.nocturnodelimon@mep.go.cr</t>
  </si>
  <si>
    <t>70615727</t>
  </si>
  <si>
    <t>GRANADILLA NORTE</t>
  </si>
  <si>
    <t>22732009</t>
  </si>
  <si>
    <t>27972815</t>
  </si>
  <si>
    <t>104937-00</t>
  </si>
  <si>
    <t>6358</t>
  </si>
  <si>
    <t>ctp.vazquezdecoronado@mep.go.cr</t>
  </si>
  <si>
    <t>22293801</t>
  </si>
  <si>
    <t>SUE ADRIAN CHINCHILLA CALDERON</t>
  </si>
  <si>
    <t>00945</t>
  </si>
  <si>
    <t>SECCION NOCTURNA C.T.P. VASQUEZ DE CORONADO</t>
  </si>
  <si>
    <t>700 NORTE DEL PARQUE DE SANTA MARIA</t>
  </si>
  <si>
    <t>6147</t>
  </si>
  <si>
    <t>800 NORTE DE LA IGLESIA DE BUENOS AIRES</t>
  </si>
  <si>
    <t>RAQUEL MENA PINTO</t>
  </si>
  <si>
    <t>600 OESTE DE LA IGLESIA DE SAN SEBASTIAN</t>
  </si>
  <si>
    <t>PAQUERA CENTRO</t>
  </si>
  <si>
    <t>104988-00</t>
  </si>
  <si>
    <t>6504</t>
  </si>
  <si>
    <t>ctp.sanpedrodebarva@mep.go.cr</t>
  </si>
  <si>
    <t>22385053</t>
  </si>
  <si>
    <t>MARGARITA RAMIREZ BONILLA</t>
  </si>
  <si>
    <t>01041</t>
  </si>
  <si>
    <t>SECCION NOCTURNA C.T.P. SAN PEDRO DE BARVA</t>
  </si>
  <si>
    <t>200 OESTE PLANTEL DEL MOPT</t>
  </si>
  <si>
    <t>21065424</t>
  </si>
  <si>
    <t>FERNANADO PUSEY HALL</t>
  </si>
  <si>
    <t>900 M AL OESTE DE LA ESCUELA VICTORIANO MENA MENA</t>
  </si>
  <si>
    <t>MARIA DE LOS ANGELES ACOSTA GOMEZ</t>
  </si>
  <si>
    <t>CONTIGUO AL CENCINAI</t>
  </si>
  <si>
    <t>ctp.uladisaogamezsolano@mep.go.cr</t>
  </si>
  <si>
    <t>450 SO DE LAS OFICINAS DEL TRANSITO</t>
  </si>
  <si>
    <t>300 ESTE Y 300 NORTE DE LA PLAZA DE DEPORTES</t>
  </si>
  <si>
    <t>ctp.calleblancos@hotmail.com</t>
  </si>
  <si>
    <t>22350428</t>
  </si>
  <si>
    <t>COSTADO OESTE DEPOSITO LIBRE COMER. GOLFITO</t>
  </si>
  <si>
    <t>300 M SUR DE SERVICENTRO RIO CLARO</t>
  </si>
  <si>
    <t>1 KM OESTE LA CLINICA DE JICARAL</t>
  </si>
  <si>
    <t>ctp.nocturnojicaral@mep.go.cr</t>
  </si>
  <si>
    <t>26500014</t>
  </si>
  <si>
    <t>COSTADO OESTE DEL CEMENTERIO DE AGUAS ZARCAS</t>
  </si>
  <si>
    <t>EDWARD ANTONIO SALAZAR CHACON</t>
  </si>
  <si>
    <t>CONTIGUO A LA IGLESIA CATOLICA DEL ERIZO</t>
  </si>
  <si>
    <t>60232269</t>
  </si>
  <si>
    <t>104989-00</t>
  </si>
  <si>
    <t>6505</t>
  </si>
  <si>
    <t>24184409</t>
  </si>
  <si>
    <t>BRAULIO MONTERO GONZALEZ</t>
  </si>
  <si>
    <t>01075</t>
  </si>
  <si>
    <t>SECCION NOCTURNA C.T.P. DE PALMICHAL</t>
  </si>
  <si>
    <t>104986-00</t>
  </si>
  <si>
    <t>6502</t>
  </si>
  <si>
    <t>ESQUIPULAS</t>
  </si>
  <si>
    <t>LA ERMITA</t>
  </si>
  <si>
    <t>ctp.santocristodeesquipulas@mep.go.cr</t>
  </si>
  <si>
    <t>24533107</t>
  </si>
  <si>
    <t>00955</t>
  </si>
  <si>
    <t>SECCION NOCTURNA C.T.P. SANTO CRISTO DE ESQUIPULAS</t>
  </si>
  <si>
    <t>104991-00</t>
  </si>
  <si>
    <t>6507</t>
  </si>
  <si>
    <t>ctp.sabanilla@mep.go.cr</t>
  </si>
  <si>
    <t>JACQUELINE PATRICIA ZAMORA VARGAS</t>
  </si>
  <si>
    <t>24495748</t>
  </si>
  <si>
    <t>01137</t>
  </si>
  <si>
    <t>SECCION NOCTURNA C.T.P. SABANILLA</t>
  </si>
  <si>
    <t>104987-00</t>
  </si>
  <si>
    <t>6503</t>
  </si>
  <si>
    <t>CARTAGO / CARTAGO / DULCE NOMBRE</t>
  </si>
  <si>
    <t>ctp.dulcenombre@mep.go.cr</t>
  </si>
  <si>
    <t>00963</t>
  </si>
  <si>
    <t>SECCION NOCTURNA C.T.P. DE DULCE NOMBRE</t>
  </si>
  <si>
    <t>105003-00</t>
  </si>
  <si>
    <t>6532</t>
  </si>
  <si>
    <t>PEDREGOSO</t>
  </si>
  <si>
    <t>ctp.ambientalistaisaiasretana@mep.go.cr</t>
  </si>
  <si>
    <t>ARNULFO ALVARADO LOPEZ</t>
  </si>
  <si>
    <t>01106</t>
  </si>
  <si>
    <t>SECCION NOCTURNA C.T.P. AMBIENT. ISAIAS RETANA</t>
  </si>
  <si>
    <t>300 M SUR DEL MINISUPER MONTELIMAR</t>
  </si>
  <si>
    <t>88034208</t>
  </si>
  <si>
    <t>105005-00</t>
  </si>
  <si>
    <t>6534</t>
  </si>
  <si>
    <t>LLANOS DE SANTA LUCIA</t>
  </si>
  <si>
    <t>ctp.santalucia@mep.go.cr</t>
  </si>
  <si>
    <t>25745990</t>
  </si>
  <si>
    <t>ANABEL VARGAS CALDERON</t>
  </si>
  <si>
    <t>01005</t>
  </si>
  <si>
    <t>SECCION NOCTURNA C.T.P. SANTA LUCIA</t>
  </si>
  <si>
    <t>105000-00</t>
  </si>
  <si>
    <t>6529</t>
  </si>
  <si>
    <t>125 ESTE DE LA ESCUELA APOLINAR LOBO UMANA</t>
  </si>
  <si>
    <t>22947119</t>
  </si>
  <si>
    <t>00992</t>
  </si>
  <si>
    <t>SECCION NOCTURNA C.T.P. ABELARDO BONILLA B.</t>
  </si>
  <si>
    <t>SALITRILLOS</t>
  </si>
  <si>
    <t>104999-00</t>
  </si>
  <si>
    <t>6528</t>
  </si>
  <si>
    <t>PURRAL</t>
  </si>
  <si>
    <t>ctp.depurral@mep.go.cr</t>
  </si>
  <si>
    <t>DANNY ALEJANDRO FUENTES RAMIREZ</t>
  </si>
  <si>
    <t>88206790</t>
  </si>
  <si>
    <t>00991</t>
  </si>
  <si>
    <t>SECCION NOCTURNA C.T.P. PURRAL</t>
  </si>
  <si>
    <t>1 KM NORTE DE LA ENTRADA PRINCIPAL FILADEL</t>
  </si>
  <si>
    <t>105007-00</t>
  </si>
  <si>
    <t>6536</t>
  </si>
  <si>
    <t>ROSARIO</t>
  </si>
  <si>
    <t>SECTOR VARGAS</t>
  </si>
  <si>
    <t>ctp.elrosariodenaranjo@mep.go.cr</t>
  </si>
  <si>
    <t>01039</t>
  </si>
  <si>
    <t>SECCION NOCTURNA C.T.P. ROSARIO DE NARANJO</t>
  </si>
  <si>
    <t>1,8 KM SE OFICINAS CENTRALES COOPEGUANACASTE NIC</t>
  </si>
  <si>
    <t>87294415</t>
  </si>
  <si>
    <t>400 M S DEL COSTADO OE DE LA MUNICIPALIDAD</t>
  </si>
  <si>
    <t>26854152</t>
  </si>
  <si>
    <t>WILBERTH UGARTE MEDINA</t>
  </si>
  <si>
    <t>800 M NORTE DE AGENCIA BN</t>
  </si>
  <si>
    <t>LOS GUIDOS</t>
  </si>
  <si>
    <t>SECTOR 6, FRENTE A ALCOHOLICOS ANONIMOS</t>
  </si>
  <si>
    <t>ctp.josealbertazzi@gmail.com</t>
  </si>
  <si>
    <t>22196330</t>
  </si>
  <si>
    <t>DE LA ESCUELA ESTADO DE ISRAEL 200 E Y 800 NO</t>
  </si>
  <si>
    <t>104995-00</t>
  </si>
  <si>
    <t>6524</t>
  </si>
  <si>
    <t>SAN JOSECITO</t>
  </si>
  <si>
    <t>ctp.sanisidrodeheredia@mep.go.cr</t>
  </si>
  <si>
    <t>22685475</t>
  </si>
  <si>
    <t>01073</t>
  </si>
  <si>
    <t>SECCION NOCTURNA C.T.P. SAN ISIDRO DE HEREDIA</t>
  </si>
  <si>
    <t>104996-00</t>
  </si>
  <si>
    <t>6525</t>
  </si>
  <si>
    <t>ctp.santodomingo@mep.go.cr</t>
  </si>
  <si>
    <t>22443190</t>
  </si>
  <si>
    <t>MAURICIO OBANDO OBANDO</t>
  </si>
  <si>
    <t>01047</t>
  </si>
  <si>
    <t>SECCION NOCTURNA C.T.P. SANTO DOMINGO</t>
  </si>
  <si>
    <t>105001-00</t>
  </si>
  <si>
    <t>6530</t>
  </si>
  <si>
    <t>PAVAS CENTRO</t>
  </si>
  <si>
    <t>ctp.depavas@mep.go.cr</t>
  </si>
  <si>
    <t>22962805</t>
  </si>
  <si>
    <t>BEATRIZ ROJAS AGÜERO</t>
  </si>
  <si>
    <t>01046</t>
  </si>
  <si>
    <t>SECCION NOCTURNA C.T.P. DE PAVAS</t>
  </si>
  <si>
    <t>105006-00</t>
  </si>
  <si>
    <t>6535</t>
  </si>
  <si>
    <t>CALLE ZAMORA</t>
  </si>
  <si>
    <t>ctp.callezamora@mep.go.cr</t>
  </si>
  <si>
    <t>ALBERTO HERNANDEZ ENRIQUEZ</t>
  </si>
  <si>
    <t>00997</t>
  </si>
  <si>
    <t>SECCION NOCTURNA C.T.P. CALLE ZAMORA</t>
  </si>
  <si>
    <t>CONTIGUO IGLESIA CATOLICA SN RAFAEL PLATANARES</t>
  </si>
  <si>
    <t>ctp.platanares@mep.go.cr</t>
  </si>
  <si>
    <t>YESSICA GUERRERO MOSQUERA</t>
  </si>
  <si>
    <t>200 ESTE DEL MAG PEJIBAYE P.Z</t>
  </si>
  <si>
    <t>ctp.depejibaye@mep.go.cr</t>
  </si>
  <si>
    <t>3 KM AL ESTE DE ADUANA TICA CAMINO LA CUESTA</t>
  </si>
  <si>
    <t>27321529</t>
  </si>
  <si>
    <t>COSTADO NORESTE DE LA ERMITA DE ESQUIPULAS</t>
  </si>
  <si>
    <t>MARCO ÄVILA DURAN</t>
  </si>
  <si>
    <t>200 M ESTE Y 100 NORTE DEL SUPERMERCADO ROSVIL</t>
  </si>
  <si>
    <t>ctp.regionaldesancarlo@mep.go.cr</t>
  </si>
  <si>
    <t>24601236</t>
  </si>
  <si>
    <t>ctp.bataan@mep.go.cr</t>
  </si>
  <si>
    <t>250 M AL SUR DEL CORREO, SOBRE LA RUTA 32</t>
  </si>
  <si>
    <t>ctp.nocturnopadrerobertoevans@mep.go.cr</t>
  </si>
  <si>
    <t>DEIRY LIZANO MORA</t>
  </si>
  <si>
    <t>27685463</t>
  </si>
  <si>
    <t>250 M OESTE DE LA IGLESIA CATOLICA</t>
  </si>
  <si>
    <t>ctp.sanmateo.seccionnocturna@gmail.com</t>
  </si>
  <si>
    <t>88546715</t>
  </si>
  <si>
    <t>22006403</t>
  </si>
  <si>
    <t>26866764</t>
  </si>
  <si>
    <t>400 ESTE DEL CEMENTERIO CARMONA</t>
  </si>
  <si>
    <t>JAVIER JUAREZ ZUNIGA</t>
  </si>
  <si>
    <t>50 O Y 100 S DEL CEMENTERIO DE DULCE NOMBRE</t>
  </si>
  <si>
    <t>ALEJANDRA SANCHEZ TORTOS</t>
  </si>
  <si>
    <t>83073213</t>
  </si>
  <si>
    <t>DEL MERCADO DE PARRITA 200 M AL NORTE</t>
  </si>
  <si>
    <t>YORLENY CHAVARRIA RODRIGUEZ</t>
  </si>
  <si>
    <t>200 M AL SUR DEL BANCO NACIONAL</t>
  </si>
  <si>
    <t>60512546</t>
  </si>
  <si>
    <t>83620080</t>
  </si>
  <si>
    <t>150 S Y 300 E DE EBAIS</t>
  </si>
  <si>
    <t>ILSE VERONICA GUTIERREZ ATENCIO</t>
  </si>
  <si>
    <t>88359553</t>
  </si>
  <si>
    <t>105009-00</t>
  </si>
  <si>
    <t>6538</t>
  </si>
  <si>
    <t>ctp.decanas@mep.go.cr</t>
  </si>
  <si>
    <t>26689015</t>
  </si>
  <si>
    <t>ELIETH FERNANDEZ CABEZAS</t>
  </si>
  <si>
    <t>01037</t>
  </si>
  <si>
    <t>SECCION NOCTURNA C.T.P. DE CAÑAS</t>
  </si>
  <si>
    <t>105002-00</t>
  </si>
  <si>
    <t>6531</t>
  </si>
  <si>
    <t>ctp.deaserri@mep.go.cr</t>
  </si>
  <si>
    <t>01001</t>
  </si>
  <si>
    <t>SECCION NOCTURNA C.T.P. DE ASERRI</t>
  </si>
  <si>
    <t>105011-00</t>
  </si>
  <si>
    <t>6547</t>
  </si>
  <si>
    <t>ctp.atenas@mep.go.cr</t>
  </si>
  <si>
    <t>GRACE ZAMORA SANCHEZ</t>
  </si>
  <si>
    <t>24461215</t>
  </si>
  <si>
    <t>01042</t>
  </si>
  <si>
    <t>SECCION NOCTURNA C.T.P. DE ATENAS</t>
  </si>
  <si>
    <t>75 NORTE DEL HOSPITAL DE UPALA</t>
  </si>
  <si>
    <t>24700535</t>
  </si>
  <si>
    <t>150 NORTE DE LA GUARDIA DE ASISTENCIA RURAL</t>
  </si>
  <si>
    <t>100 M ESTE DEL CRUCE A PLAYA JUNQUILLAL</t>
  </si>
  <si>
    <t>1 KM NORTE DE SUPER COMPRO SANTA CRUZ</t>
  </si>
  <si>
    <t>DE ASEMBIS 600 SUROESTE</t>
  </si>
  <si>
    <t>ctp.abelardobonillabaldare@mep.go.cr</t>
  </si>
  <si>
    <t>ABRAHAM BERROCAL ROGERS</t>
  </si>
  <si>
    <t>400 NORTE Y 100 OESTE DE LA CASA CURAL</t>
  </si>
  <si>
    <t>KATTIA MADRIGAL GOMEZ</t>
  </si>
  <si>
    <t>800 M OESTE DEL PARQUE DE SANTA ROSA</t>
  </si>
  <si>
    <t>800 M ESTE DEL CENTRO DE SERVICIO UNO</t>
  </si>
  <si>
    <t>24763118</t>
  </si>
  <si>
    <t>300 SURESTE DEL BANCO NACIONAL DE COBANO</t>
  </si>
  <si>
    <t>COSTADO SUR DE PLAZA FUTBOL DE CALLE ZAMORA</t>
  </si>
  <si>
    <t>24450397</t>
  </si>
  <si>
    <t>FRENTE AL HOTEL SUERRE, GUAPILES CENTRO</t>
  </si>
  <si>
    <t>PALO BLANCO</t>
  </si>
  <si>
    <t>300 ESTE, 150 SUR DEL NEGOCIO LAS PRESTACIONES</t>
  </si>
  <si>
    <t>ctp.sanjuansur@mep.go.cr</t>
  </si>
  <si>
    <t>MARIO GONZALEZ MATAMOROS</t>
  </si>
  <si>
    <t>20344027</t>
  </si>
  <si>
    <t>800 SUR DE LA GUARDIA RURAL DE SANTA LUCIA</t>
  </si>
  <si>
    <t>100 M NORTE REDONDEL DE TRONADORA</t>
  </si>
  <si>
    <t>FRENTE CEMENTERIO MUNICIPAL DE ABANGARES</t>
  </si>
  <si>
    <t>SANDY ALSONSO JIMENEZ CASCANTE</t>
  </si>
  <si>
    <t>FRENTE AL MAXI PALI, JUNTA DE NARANJO QUEPOS</t>
  </si>
  <si>
    <t>105037-00</t>
  </si>
  <si>
    <t>6578</t>
  </si>
  <si>
    <t>BARRIO IRVIN</t>
  </si>
  <si>
    <t>150 ESTE DE LA ESCUELA IRVIN</t>
  </si>
  <si>
    <t>OLGA MARIA LOPEZ MEDRANO</t>
  </si>
  <si>
    <t>01136</t>
  </si>
  <si>
    <t>SECCION NOCTURNA C.T.P. BARRIO IRVIN</t>
  </si>
  <si>
    <t>105038-00</t>
  </si>
  <si>
    <t>6579</t>
  </si>
  <si>
    <t>LIVERPOOL</t>
  </si>
  <si>
    <t>ctp.liverpool@mep.go.cr</t>
  </si>
  <si>
    <t>27971909</t>
  </si>
  <si>
    <t>MARVIN MANCIA ELIZONDO</t>
  </si>
  <si>
    <t>01051</t>
  </si>
  <si>
    <t>SECCION NOCTURNA C.T.P. DE LIVERPOOL</t>
  </si>
  <si>
    <t>105042-00</t>
  </si>
  <si>
    <t>6583</t>
  </si>
  <si>
    <t>ctp.braulioodioherrera@mep.go.cr</t>
  </si>
  <si>
    <t>01045</t>
  </si>
  <si>
    <t>SECCION NOCTURNA C.T.P. BRAULIO ODIO HERRERA</t>
  </si>
  <si>
    <t>105043-00</t>
  </si>
  <si>
    <t>6584</t>
  </si>
  <si>
    <t>LAS PALMITAS</t>
  </si>
  <si>
    <t>ctp.laspalmitas@mep.go.cr</t>
  </si>
  <si>
    <t>27098328</t>
  </si>
  <si>
    <t>OSCAR ALFARO BARRANTES</t>
  </si>
  <si>
    <t>44092714</t>
  </si>
  <si>
    <t>01049</t>
  </si>
  <si>
    <t>SECCION NOCTURNA C.T.P. LAS PALMITAS</t>
  </si>
  <si>
    <t>105036-00</t>
  </si>
  <si>
    <t>6577</t>
  </si>
  <si>
    <t>PLATANAR</t>
  </si>
  <si>
    <t>ctp.deplatanar@mep.go.cr</t>
  </si>
  <si>
    <t>24757122</t>
  </si>
  <si>
    <t>MIGUEL ANGEL CARVAJAL JIMENEZ</t>
  </si>
  <si>
    <t>01043</t>
  </si>
  <si>
    <t>SECCION NOCTURNA C.T.P. DE PLATANAR</t>
  </si>
  <si>
    <t>105050-00</t>
  </si>
  <si>
    <t>6635</t>
  </si>
  <si>
    <t>CONTIGUO AL TANQUE DE LA ASADA</t>
  </si>
  <si>
    <t>ctp.sanrafaeldealajuela@mep.go.cr</t>
  </si>
  <si>
    <t>21027983</t>
  </si>
  <si>
    <t>HUGO LEON RAMIREZ</t>
  </si>
  <si>
    <t>01098</t>
  </si>
  <si>
    <t>SECCION NOCTURNA C.T.P. SAN RAFAEL DE ALAJUELA</t>
  </si>
  <si>
    <t>BARRIO SAN LUIS, CONTIGUO OFICINAS INDER CAÑAS</t>
  </si>
  <si>
    <t>100 M SUR DE LA ESCUELA EL ROSARIO, DE NARANJO</t>
  </si>
  <si>
    <t>89928750</t>
  </si>
  <si>
    <t>200 M NORTE DEL CAMPOSANTO SILENCIO Y PAZ</t>
  </si>
  <si>
    <t>22383025</t>
  </si>
  <si>
    <t>CALLE NUEVA</t>
  </si>
  <si>
    <t>500 SUR Y 125 ESTE DE LOS TRIBUNALES DE JUSTICIA</t>
  </si>
  <si>
    <t>200 M ESTE DEL CEMENTERIO DE PLATANAR</t>
  </si>
  <si>
    <t>COSTADO SUR DE LA PLAZA DE DEPORTES</t>
  </si>
  <si>
    <t>86919111</t>
  </si>
  <si>
    <t>INDRID MARIA MORA SILES</t>
  </si>
  <si>
    <t>200 SUR DE LA CLINICA DE PAVAS</t>
  </si>
  <si>
    <t>300 E Y 25 S DE LA IGLESIA CATOLICA DE SANTA ROSA</t>
  </si>
  <si>
    <t>200 M AL SUR DE LA IGLESIA CATOLICA</t>
  </si>
  <si>
    <t>PUERTO JIMENEZ, 300 SUR DE LA BOMBA OSA</t>
  </si>
  <si>
    <t>ctp.puertojimenez@mep.go.cr</t>
  </si>
  <si>
    <t>DEL SUPER SOL NACIENTE 150 M NOROESTE</t>
  </si>
  <si>
    <t>105056-00</t>
  </si>
  <si>
    <t>6641</t>
  </si>
  <si>
    <t>LA TIGRA</t>
  </si>
  <si>
    <t>ctp.latigra@mep.go.cr</t>
  </si>
  <si>
    <t>SEDIEL SOLERA CARRANZA</t>
  </si>
  <si>
    <t>24689331</t>
  </si>
  <si>
    <t>01074</t>
  </si>
  <si>
    <t>SECCION NOCTURNA C.T.P. LA TIGRA</t>
  </si>
  <si>
    <t>C.T.P. C.I.T.</t>
  </si>
  <si>
    <t>200 SURESTE DE LA IGLESIA CAT. SN JOSECITO</t>
  </si>
  <si>
    <t>ADRIAN ALBERTO GRANADOS MASIS</t>
  </si>
  <si>
    <t>100 SUR 800 ESTE ESCUELA LA TIGRA</t>
  </si>
  <si>
    <t>400 M ESTE DE PLAZA DE DEPORTES PALMICHAL</t>
  </si>
  <si>
    <t>ctp.depalmichal@mep.go.cr</t>
  </si>
  <si>
    <t>ctp.carrizal@mep.go.cr</t>
  </si>
  <si>
    <t>1,5 KM NORTE DEL CRUCE DE PEDREGOSO</t>
  </si>
  <si>
    <t>83141483</t>
  </si>
  <si>
    <t>100 M ESTE DEL TEMPLO CATOLICO</t>
  </si>
  <si>
    <t>COLEGIO TESORO DEL SABER</t>
  </si>
  <si>
    <t>400 M OESTE DE LA OFICINA DEL BANCO NACIONAL DE COSTA RICA</t>
  </si>
  <si>
    <t>83338550</t>
  </si>
  <si>
    <t>1 KM AL SUR DE LA GASOLINERA DELTA, VENECIA SAN CARLOS</t>
  </si>
  <si>
    <t>ctp.nocturnodevenecia@mep.go.cr</t>
  </si>
  <si>
    <t>ctp.nocturnobarrioirving@mep.go.cr</t>
  </si>
  <si>
    <t>83572722</t>
  </si>
  <si>
    <t>400 M SURESTE DE COOPETRANSASI</t>
  </si>
  <si>
    <t>89169407</t>
  </si>
  <si>
    <t>CENTRO EDUCATIVO VAS CHRISTIAN SCHOOL</t>
  </si>
  <si>
    <t>C.T.P. PROYECTO EDUCATIVO SURI</t>
  </si>
  <si>
    <t>LA PAZ COMMUNITY SCHOOL-CARRILLO-</t>
  </si>
  <si>
    <t>CENTRO EDUCATIVO LEON</t>
  </si>
  <si>
    <t>FINLAND SCHOOL COSTA RICA</t>
  </si>
  <si>
    <t>CENTRO EDUCATIVO CLOVER HILLS EDUCATIVE SYSTEM</t>
  </si>
  <si>
    <t>01155</t>
  </si>
  <si>
    <t>SECCION NOCTURNA C.T.P. PIEDADES SUR</t>
  </si>
  <si>
    <t>4.00086</t>
  </si>
  <si>
    <t>4.00278</t>
  </si>
  <si>
    <t>4.00708</t>
  </si>
  <si>
    <t>4.00763</t>
  </si>
  <si>
    <t>4.00800</t>
  </si>
  <si>
    <t>4.00833</t>
  </si>
  <si>
    <t>4.00838</t>
  </si>
  <si>
    <t>4.00860</t>
  </si>
  <si>
    <t>4.00876</t>
  </si>
  <si>
    <t>4.00880</t>
  </si>
  <si>
    <t>4.00891</t>
  </si>
  <si>
    <t>4.00894</t>
  </si>
  <si>
    <t>4.00904</t>
  </si>
  <si>
    <t>4.00905</t>
  </si>
  <si>
    <t>4.00906</t>
  </si>
  <si>
    <t>4.00907</t>
  </si>
  <si>
    <t>4.00908</t>
  </si>
  <si>
    <t>4.00911</t>
  </si>
  <si>
    <t>4.00912</t>
  </si>
  <si>
    <t>4.00913</t>
  </si>
  <si>
    <t>4.00914</t>
  </si>
  <si>
    <t>4.00915</t>
  </si>
  <si>
    <t>4.00916</t>
  </si>
  <si>
    <t>4.00917</t>
  </si>
  <si>
    <t>4.00933</t>
  </si>
  <si>
    <t>4.00938</t>
  </si>
  <si>
    <t>4.00941</t>
  </si>
  <si>
    <t>4.00942</t>
  </si>
  <si>
    <t>4.00943</t>
  </si>
  <si>
    <t>4.00944</t>
  </si>
  <si>
    <t>4.00945</t>
  </si>
  <si>
    <t>4.00951</t>
  </si>
  <si>
    <t>4.00952</t>
  </si>
  <si>
    <t>4.00953</t>
  </si>
  <si>
    <t>4.00954</t>
  </si>
  <si>
    <t>4.00955</t>
  </si>
  <si>
    <t>4.00956</t>
  </si>
  <si>
    <t>4.00957</t>
  </si>
  <si>
    <t>4.00958</t>
  </si>
  <si>
    <t>4.00959</t>
  </si>
  <si>
    <t>4.00960</t>
  </si>
  <si>
    <t>4.00961</t>
  </si>
  <si>
    <t>4.00962</t>
  </si>
  <si>
    <t>4.00963</t>
  </si>
  <si>
    <t>4.00964</t>
  </si>
  <si>
    <t>4.00965</t>
  </si>
  <si>
    <t>4.00966</t>
  </si>
  <si>
    <t>4.00987</t>
  </si>
  <si>
    <t>4.00988</t>
  </si>
  <si>
    <t>4.00989</t>
  </si>
  <si>
    <t>4.00990</t>
  </si>
  <si>
    <t>4.00991</t>
  </si>
  <si>
    <t>4.00992</t>
  </si>
  <si>
    <t>4.00993</t>
  </si>
  <si>
    <t>4.00994</t>
  </si>
  <si>
    <t>4.00995</t>
  </si>
  <si>
    <t>4.00996</t>
  </si>
  <si>
    <t>4.00997</t>
  </si>
  <si>
    <t>4.00998</t>
  </si>
  <si>
    <t>4.00999</t>
  </si>
  <si>
    <t>4.01000</t>
  </si>
  <si>
    <t>4.01001</t>
  </si>
  <si>
    <t>4.01002</t>
  </si>
  <si>
    <t>4.01003</t>
  </si>
  <si>
    <t>4.01004</t>
  </si>
  <si>
    <t>4.01005</t>
  </si>
  <si>
    <t>4.01006</t>
  </si>
  <si>
    <t>4.01007</t>
  </si>
  <si>
    <t>4.01008</t>
  </si>
  <si>
    <t>4.01037</t>
  </si>
  <si>
    <t>4.01039</t>
  </si>
  <si>
    <t>4.01040</t>
  </si>
  <si>
    <t>4.01041</t>
  </si>
  <si>
    <t>4.01042</t>
  </si>
  <si>
    <t>4.01043</t>
  </si>
  <si>
    <t>4.01044</t>
  </si>
  <si>
    <t>4.01045</t>
  </si>
  <si>
    <t>4.01046</t>
  </si>
  <si>
    <t>4.01047</t>
  </si>
  <si>
    <t>4.01049</t>
  </si>
  <si>
    <t>4.01050</t>
  </si>
  <si>
    <t>4.01051</t>
  </si>
  <si>
    <t>4.01073</t>
  </si>
  <si>
    <t>4.01074</t>
  </si>
  <si>
    <t>4.01075</t>
  </si>
  <si>
    <t>4.01098</t>
  </si>
  <si>
    <t>4.01099</t>
  </si>
  <si>
    <t>4.01106</t>
  </si>
  <si>
    <t>4.01107</t>
  </si>
  <si>
    <t>4.01133</t>
  </si>
  <si>
    <t>4.01135</t>
  </si>
  <si>
    <t>4.01136</t>
  </si>
  <si>
    <t>4.01137</t>
  </si>
  <si>
    <t>4.01155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</si>
  <si>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</si>
  <si>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</si>
  <si>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</si>
  <si>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</si>
  <si>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</si>
  <si>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</si>
  <si>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</si>
  <si>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Administrativos
</t>
    </r>
    <r>
      <rPr>
        <i/>
        <sz val="10"/>
        <rFont val="Gentium Basic"/>
      </rPr>
      <t>(Director, Subdirector,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</si>
  <si>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</si>
  <si>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</si>
  <si>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</si>
  <si>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</si>
  <si>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</si>
  <si>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</si>
  <si>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</si>
  <si>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APLAZADOS EN EL CURSO LECTIVO 2025, Y QUE APROBARON</t>
  </si>
  <si>
    <t>Aplaz.
2025</t>
  </si>
  <si>
    <t>Hombre</t>
  </si>
  <si>
    <t>Mujer</t>
  </si>
  <si>
    <t>T7</t>
  </si>
  <si>
    <t>H7</t>
  </si>
  <si>
    <t>T8</t>
  </si>
  <si>
    <t>H8</t>
  </si>
  <si>
    <t>T9</t>
  </si>
  <si>
    <t>H9</t>
  </si>
  <si>
    <t>T10</t>
  </si>
  <si>
    <t>H10</t>
  </si>
  <si>
    <t>T11</t>
  </si>
  <si>
    <t>H11</t>
  </si>
  <si>
    <t>T12</t>
  </si>
  <si>
    <t>H12</t>
  </si>
  <si>
    <t>M7</t>
  </si>
  <si>
    <t>M8</t>
  </si>
  <si>
    <t>M9</t>
  </si>
  <si>
    <t>M10</t>
  </si>
  <si>
    <t>M11</t>
  </si>
  <si>
    <t>M12</t>
  </si>
  <si>
    <t>(En este cuadro debe considerarse a cada funcionario una sola vez)</t>
  </si>
  <si>
    <t>(En este cuadro debe considerarse a cada funcionario, tantas veces como cargos tenga)</t>
  </si>
  <si>
    <t>SAN_CARLOS</t>
  </si>
  <si>
    <t>ZONA_NORTE_NORTE</t>
  </si>
  <si>
    <t>DRE</t>
  </si>
  <si>
    <t>CIRCUITOS</t>
  </si>
  <si>
    <t>SAN_JOSE_CENTRAL</t>
  </si>
  <si>
    <t>SAN_JOSE_NORTE</t>
  </si>
  <si>
    <t>SAN_JOSE_OESTE</t>
  </si>
  <si>
    <t>PEREZ_ZELEDON</t>
  </si>
  <si>
    <t>LOS_SANTOS</t>
  </si>
  <si>
    <t>SANTA_CRUZ</t>
  </si>
  <si>
    <t>GRANDE_DE_TERRABA</t>
  </si>
  <si>
    <t>01-06</t>
  </si>
  <si>
    <t>01-05</t>
  </si>
  <si>
    <t>01-07</t>
  </si>
  <si>
    <t>01-10</t>
  </si>
  <si>
    <t>01-03</t>
  </si>
  <si>
    <t>01-09</t>
  </si>
  <si>
    <t>01-14</t>
  </si>
  <si>
    <t>01-08</t>
  </si>
  <si>
    <t>01-04</t>
  </si>
  <si>
    <t>Oficinista</t>
  </si>
  <si>
    <t>Trabajador Calificado</t>
  </si>
  <si>
    <t>Oficial de Seguridad</t>
  </si>
  <si>
    <t>Auxiliar de Vigilancia</t>
  </si>
  <si>
    <t>Conserje</t>
  </si>
  <si>
    <t>Cocinera</t>
  </si>
  <si>
    <t>Administ. y de Servicios Reubicados / Readecuados</t>
  </si>
  <si>
    <t>Informática Educativa / Informática / Cómputo</t>
  </si>
  <si>
    <t>Técnica Nocturna</t>
  </si>
  <si>
    <t>TÉCNICA DIURNA</t>
  </si>
  <si>
    <t>Modalidad
y Especialidad</t>
  </si>
  <si>
    <t>TOTAL</t>
  </si>
  <si>
    <t>Comercial y de Servicios</t>
  </si>
  <si>
    <t>Acoounting</t>
  </si>
  <si>
    <t>Administración y Operación Aduanera</t>
  </si>
  <si>
    <t>Animación 2D</t>
  </si>
  <si>
    <t>Animación 3D</t>
  </si>
  <si>
    <t>Banca y Finanzas</t>
  </si>
  <si>
    <t>Bilingual accounting and finance</t>
  </si>
  <si>
    <t>Bilingual Secretary</t>
  </si>
  <si>
    <t>Ciberseguridad</t>
  </si>
  <si>
    <t>Computer Networking</t>
  </si>
  <si>
    <t>Computer Science in Software Development</t>
  </si>
  <si>
    <t>Configuración y administración de servicios en la nube</t>
  </si>
  <si>
    <t>Configuración y Soporte de Redes de Comunicación y Sistemas Operativos</t>
  </si>
  <si>
    <t>Contabilidad</t>
  </si>
  <si>
    <t>Contabilidad y Control Interno</t>
  </si>
  <si>
    <t>Contabilidad y Costos</t>
  </si>
  <si>
    <t>Contabilidad y Finanzas</t>
  </si>
  <si>
    <t>Control de la calidad el software</t>
  </si>
  <si>
    <t>Desarrollo de aplicaciones de software</t>
  </si>
  <si>
    <t>Desarrollo Web</t>
  </si>
  <si>
    <t>Diseño y Desarrollo Digital</t>
  </si>
  <si>
    <t>Ecoturismo</t>
  </si>
  <si>
    <t>Ejecutivo Comercial y Servicio al Cliente</t>
  </si>
  <si>
    <t>Executive Service Center</t>
  </si>
  <si>
    <t>Gerencia y Producción en cocina</t>
  </si>
  <si>
    <t>Gestión de datos para el análisis y visualización</t>
  </si>
  <si>
    <t>Gestión de información organizacional</t>
  </si>
  <si>
    <t>Informática Empresarial</t>
  </si>
  <si>
    <t>Information Technology Support</t>
  </si>
  <si>
    <t>Inteligencia Artificial</t>
  </si>
  <si>
    <t>Mercadeo</t>
  </si>
  <si>
    <t>Operaciones de Empresas de Alojamiento</t>
  </si>
  <si>
    <t>Organización de Empresas de Turismo Rural</t>
  </si>
  <si>
    <t>Organización de operaciones y servicios de alimentos y bebidas</t>
  </si>
  <si>
    <t>Salud Ocupacional</t>
  </si>
  <si>
    <t>Secretariado Ejecutivo</t>
  </si>
  <si>
    <t>Industrial</t>
  </si>
  <si>
    <t>Administración, Logística y Distribución</t>
  </si>
  <si>
    <t>Construcción Civil</t>
  </si>
  <si>
    <t>Dibujo y Modelado de Edificaciones</t>
  </si>
  <si>
    <t>Dibujo y Modelado Mecánico</t>
  </si>
  <si>
    <t>Diseño de productos industriales textiles</t>
  </si>
  <si>
    <t>Diseño Gráfico multimedia</t>
  </si>
  <si>
    <t>Diseño Publicitario</t>
  </si>
  <si>
    <t>Diseño y Construcción de Muebles y Estructuras</t>
  </si>
  <si>
    <t>Electromecánica</t>
  </si>
  <si>
    <t>Electrónica Industrial</t>
  </si>
  <si>
    <t>Enderezado y pintura de vehículos</t>
  </si>
  <si>
    <t>Gestión de la Calidad</t>
  </si>
  <si>
    <t>Gestión de la Producción</t>
  </si>
  <si>
    <t>Instalación y Mantenimiento de Sistemas Eléctricos Industriales</t>
  </si>
  <si>
    <t>Logistic Administration and Distribution</t>
  </si>
  <si>
    <t>Mecánica de Precisión</t>
  </si>
  <si>
    <t>Mecánica General</t>
  </si>
  <si>
    <t>Productivity and Quality</t>
  </si>
  <si>
    <t>Refrigeración y Aire Acondicionado</t>
  </si>
  <si>
    <t>Reparación de los Sistemas de Vehículos Livianos</t>
  </si>
  <si>
    <t>Telecomunicaciones</t>
  </si>
  <si>
    <t>Agropecuaria</t>
  </si>
  <si>
    <t>Asistencia técnica en procesos biotecnológicos en laboratorio</t>
  </si>
  <si>
    <t>Agroecología</t>
  </si>
  <si>
    <t>Procesos productivos e inspección en la industria alimentaria</t>
  </si>
  <si>
    <t>Producción Agrícola y Pecuaria</t>
  </si>
  <si>
    <t>Año que cursa:</t>
  </si>
  <si>
    <t>MATRÍCULA INICIAL, REPITENTES Y NÚMERO DE SECCIONES EN TÉCNICA NOCTURNA</t>
  </si>
  <si>
    <t>Año que cursa</t>
  </si>
  <si>
    <t>MATRÍCULA INICIAL SEGÚN MODALIDAD Y ESPECIALIDAD, TÉCNICA NOCTURNA</t>
  </si>
  <si>
    <t>Total-Técnica Nocturna</t>
  </si>
  <si>
    <t>EL CURSO LECTIVO 2026, TÉCNICA NOCTURNA</t>
  </si>
  <si>
    <r>
      <t xml:space="preserve">(1)
</t>
    </r>
    <r>
      <rPr>
        <b/>
        <i/>
        <sz val="11"/>
        <rFont val="Gentium Basic"/>
      </rPr>
      <t xml:space="preserve">Estudiantes que tienen alguna 
Discapacidad o Condición
</t>
    </r>
    <r>
      <rPr>
        <i/>
        <sz val="11"/>
        <rFont val="Gentium Basic"/>
      </rPr>
      <t>(Reciban o no Servicios de Apoyo Educativo)</t>
    </r>
  </si>
  <si>
    <r>
      <t xml:space="preserve">(2)
</t>
    </r>
    <r>
      <rPr>
        <b/>
        <i/>
        <sz val="11"/>
        <rFont val="Gentium Basic"/>
      </rPr>
      <t xml:space="preserve">De los estudiantes anotados en la columna (1), indique los que RECIBEN algún Servicio de Apoyo Educativo
</t>
    </r>
    <r>
      <rPr>
        <i/>
        <sz val="11"/>
        <rFont val="Gentium Basic"/>
      </rPr>
      <t>(Población Atendida)</t>
    </r>
  </si>
  <si>
    <r>
      <t xml:space="preserve">(3)
</t>
    </r>
    <r>
      <rPr>
        <b/>
        <i/>
        <sz val="11"/>
        <rFont val="Gentium Basic"/>
      </rPr>
      <t xml:space="preserve">De los estudiantes anotados en la columna (1), indique los que 
 </t>
    </r>
    <r>
      <rPr>
        <b/>
        <i/>
        <u/>
        <sz val="11"/>
        <rFont val="Gentium Basic"/>
      </rPr>
      <t>SON ALFABETIZADOS</t>
    </r>
  </si>
  <si>
    <t>DISCAPACIDAD O CONDICIÓN DE LOS ESTUDIANTES DE TÉCNICA NOCTURNA</t>
  </si>
  <si>
    <t>SEGÚN PAÍS/CONTINENTE, TÉCNICA NOCTURNA</t>
  </si>
  <si>
    <t>ESTUDIANTES DE TÉCNICA NOCTURNA REPORTADOS COMO</t>
  </si>
  <si>
    <t>PERSONAL TOTAL QUE LABORA EN TÉCNICA NOCTURNA</t>
  </si>
  <si>
    <t>PERSONAL TOTAL QUE LABORA EN TÉCNICA NOCTURNA, SEGÚN TIPO DE CARGO</t>
  </si>
  <si>
    <t>PERSONAL DOCENTE DE TÉCNICA NOCTURNA, POR GRUPO PROFESIONAL</t>
  </si>
  <si>
    <t>RESPONDA LAS SIGUIENTES OCHO PREGUNTAS: CONSIDERE LO RELACIONADO CON TÉCNICA NOCTURNA</t>
  </si>
  <si>
    <t>ESPACIO FISICO: CONSIDERE TÉCNICA NOCTURNA</t>
  </si>
  <si>
    <t>COMPUTADORAS EN BUEN ESTADO: CONSIDERE TÉCNICA NOCTURNA</t>
  </si>
  <si>
    <t>SANITARIOS Y LAVAMANOS: CONSIDERE TÉCNICA NOCTURNA</t>
  </si>
  <si>
    <t>Técnica Nocturna (incluye Asignaturas Especiales)</t>
  </si>
  <si>
    <t>Docentes-Técnica Nocturna</t>
  </si>
  <si>
    <t>Especialidades</t>
  </si>
  <si>
    <t>Psicólogo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</si>
  <si>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</si>
  <si>
    <t>VERIFICAR</t>
  </si>
  <si>
    <t>***</t>
  </si>
  <si>
    <t>Desarrollo de aplicaciones móviles</t>
  </si>
  <si>
    <t>Ejecutivo para Centros de Servicios</t>
  </si>
  <si>
    <t>Informática en Desarrollo de Software</t>
  </si>
  <si>
    <t>Turismo Ecológico</t>
  </si>
  <si>
    <t>Turismo en Alimentos y Bebidas</t>
  </si>
  <si>
    <t>Turismo Rural</t>
  </si>
  <si>
    <t>Dibujo Técnico</t>
  </si>
  <si>
    <t>Diseño Gráfico</t>
  </si>
  <si>
    <t>Diseño y Confección de la Moda</t>
  </si>
  <si>
    <t>Electrónica en Telecomunicaciones</t>
  </si>
  <si>
    <t>Electrotecnia</t>
  </si>
  <si>
    <t>Agroindustria Alimentaria con Tecnología Agrícola</t>
  </si>
  <si>
    <t>Agroindustria Alimentaria con Tecnología Pecuaria</t>
  </si>
  <si>
    <t>Riego y Drenaje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</si>
</sst>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07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b/>
      <u/>
      <sz val="12"/>
      <color rgb="FF0060A8"/>
      <name val="Gentium Basic"/>
    </font>
    <font>
      <sz val="11"/>
      <color rgb="FF0060A8"/>
      <name val="Gentium Basic"/>
    </font>
    <font>
      <sz val="11"/>
      <name val="Gentium Basic"/>
    </font>
    <font>
      <b/>
      <sz val="12"/>
      <color theme="1"/>
      <name val="Gentium Basic"/>
    </font>
    <font>
      <b/>
      <sz val="20"/>
      <name val="Gentium Basic"/>
    </font>
    <font>
      <b/>
      <sz val="11"/>
      <color theme="1"/>
      <name val="Gentium Basic"/>
    </font>
    <font>
      <b/>
      <sz val="14"/>
      <color theme="0"/>
      <name val="Gentium Basic"/>
    </font>
    <font>
      <b/>
      <sz val="20"/>
      <color theme="1"/>
      <name val="Gentium Basic"/>
    </font>
    <font>
      <sz val="11"/>
      <color rgb="FF002060"/>
      <name val="Gentium Basic"/>
    </font>
    <font>
      <sz val="12"/>
      <color theme="1"/>
      <name val="Gentium Basic"/>
    </font>
    <font>
      <sz val="12"/>
      <name val="Gentium Basic"/>
    </font>
    <font>
      <i/>
      <sz val="11"/>
      <name val="Gentium Basic"/>
    </font>
    <font>
      <b/>
      <i/>
      <sz val="11"/>
      <color rgb="FF0060A8"/>
      <name val="Gentium Basic"/>
    </font>
    <font>
      <b/>
      <sz val="11"/>
      <name val="Gentium Basic"/>
    </font>
    <font>
      <b/>
      <sz val="14"/>
      <color theme="1"/>
      <name val="Gentium Basic"/>
    </font>
    <font>
      <b/>
      <sz val="11"/>
      <color rgb="FF0060A8"/>
      <name val="Gentium Basic"/>
    </font>
    <font>
      <i/>
      <sz val="10"/>
      <name val="Gentium Basic"/>
    </font>
    <font>
      <sz val="10"/>
      <name val="Gentium Basic"/>
    </font>
    <font>
      <b/>
      <sz val="11"/>
      <color theme="0"/>
      <name val="Gentium Basic"/>
    </font>
    <font>
      <b/>
      <sz val="10"/>
      <color theme="0"/>
      <name val="Gentium Basic"/>
    </font>
    <font>
      <sz val="10"/>
      <color theme="1"/>
      <name val="Gentium Basic"/>
    </font>
    <font>
      <b/>
      <sz val="14"/>
      <name val="Gentium Basic"/>
    </font>
    <font>
      <b/>
      <i/>
      <sz val="10"/>
      <name val="Gentium Basic"/>
    </font>
    <font>
      <b/>
      <sz val="14"/>
      <color theme="9" tint="-0.499984740745262"/>
      <name val="Gentium Basic"/>
    </font>
    <font>
      <b/>
      <sz val="12"/>
      <name val="Gentium Basic"/>
    </font>
    <font>
      <b/>
      <sz val="10"/>
      <name val="Gentium Basic"/>
    </font>
    <font>
      <b/>
      <i/>
      <sz val="14"/>
      <name val="Gentium Basic"/>
    </font>
    <font>
      <b/>
      <i/>
      <sz val="11"/>
      <name val="Gentium Basic"/>
    </font>
    <font>
      <b/>
      <i/>
      <sz val="12"/>
      <name val="Gentium Basic"/>
    </font>
    <font>
      <b/>
      <i/>
      <sz val="12"/>
      <color rgb="FFFF0000"/>
      <name val="Gentium Basic"/>
    </font>
    <font>
      <b/>
      <sz val="11"/>
      <color theme="3"/>
      <name val="Gentium Basic"/>
    </font>
    <font>
      <b/>
      <sz val="12"/>
      <color rgb="FFFF0000"/>
      <name val="Gentium Basic"/>
    </font>
    <font>
      <b/>
      <sz val="10"/>
      <color theme="1"/>
      <name val="Gentium Basic"/>
    </font>
    <font>
      <sz val="10"/>
      <color rgb="FFFF0000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sz val="11"/>
      <color rgb="FF3366FF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b/>
      <sz val="14"/>
      <color rgb="FFFF0000"/>
      <name val="Gentium Basic"/>
    </font>
    <font>
      <b/>
      <i/>
      <sz val="14"/>
      <color rgb="FFFF0000"/>
      <name val="Gentium Basic"/>
    </font>
    <font>
      <b/>
      <i/>
      <sz val="10"/>
      <color rgb="FF002060"/>
      <name val="Gentium Basic"/>
    </font>
    <font>
      <i/>
      <sz val="10"/>
      <color rgb="FF002060"/>
      <name val="Gentium Basic"/>
    </font>
    <font>
      <sz val="12"/>
      <color theme="0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2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i/>
      <sz val="12"/>
      <color rgb="FF3366FF"/>
      <name val="Gentium Basic"/>
    </font>
    <font>
      <sz val="11"/>
      <color rgb="FFCC0066"/>
      <name val="Gentium Basic"/>
    </font>
    <font>
      <sz val="11"/>
      <color rgb="FFC00000"/>
      <name val="Gentium Basic"/>
    </font>
    <font>
      <b/>
      <sz val="11"/>
      <color rgb="FFC00000"/>
      <name val="Gentium Basic"/>
    </font>
    <font>
      <i/>
      <sz val="11"/>
      <color theme="1"/>
      <name val="Gentium Basic"/>
    </font>
    <font>
      <i/>
      <sz val="10"/>
      <color theme="1"/>
      <name val="Gentium Basic"/>
    </font>
    <font>
      <sz val="10"/>
      <color theme="1"/>
      <name val="Calibri"/>
      <family val="2"/>
      <scheme val="minor"/>
    </font>
    <font>
      <b/>
      <sz val="10"/>
      <color theme="0"/>
      <name val="Aptos"/>
      <family val="2"/>
    </font>
    <font>
      <b/>
      <sz val="10"/>
      <color theme="6" tint="-0.499984740745262"/>
      <name val="Aptos"/>
      <family val="2"/>
    </font>
    <font>
      <b/>
      <sz val="10"/>
      <color rgb="FF074F69"/>
      <name val="Aptos"/>
      <family val="2"/>
    </font>
    <font>
      <b/>
      <sz val="12"/>
      <color rgb="FF0060A8"/>
      <name val="Gentium Basic"/>
    </font>
    <font>
      <sz val="9"/>
      <color rgb="FFFF0000"/>
      <name val="Gentium Basic"/>
    </font>
    <font>
      <sz val="9"/>
      <color theme="1"/>
      <name val="Aptos"/>
      <family val="2"/>
    </font>
    <font>
      <b/>
      <sz val="10"/>
      <color theme="1"/>
      <name val="Aptos"/>
      <family val="2"/>
    </font>
    <font>
      <b/>
      <sz val="10"/>
      <color rgb="FFFF0000"/>
      <name val="Aptos"/>
      <family val="2"/>
    </font>
    <font>
      <b/>
      <i/>
      <u/>
      <sz val="11"/>
      <name val="Gentium Basic"/>
    </font>
    <font>
      <sz val="10"/>
      <color theme="9" tint="-0.499984740745262"/>
      <name val="Gentium Basic"/>
    </font>
  </fonts>
  <fills count="4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5" tint="0.39997558519241921"/>
        <bgColor rgb="FF000000"/>
      </patternFill>
    </fill>
  </fills>
  <borders count="231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dashDotDot">
        <color auto="1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ashed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ashed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thick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thin">
        <color indexed="64"/>
      </bottom>
      <diagonal/>
    </border>
    <border>
      <left/>
      <right/>
      <top style="slantDashDot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thick">
        <color auto="1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auto="1"/>
      </right>
      <top style="dotted">
        <color indexed="64"/>
      </top>
      <bottom/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ashDotDot">
        <color indexed="64"/>
      </top>
      <bottom style="thick">
        <color indexed="64"/>
      </bottom>
      <diagonal/>
    </border>
    <border>
      <left style="thick">
        <color indexed="64"/>
      </left>
      <right/>
      <top style="dashDotDot">
        <color indexed="64"/>
      </top>
      <bottom style="thick">
        <color indexed="64"/>
      </bottom>
      <diagonal/>
    </border>
    <border>
      <left style="dotted">
        <color auto="1"/>
      </left>
      <right/>
      <top style="dashDotDot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ashed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thick">
        <color auto="1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slantDash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/>
      <right style="slantDashDot">
        <color auto="1"/>
      </right>
      <top style="thin">
        <color indexed="64"/>
      </top>
      <bottom style="thick">
        <color indexed="64"/>
      </bottom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 style="hair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hair">
        <color theme="7" tint="0.39991454817346722"/>
      </left>
      <right style="hair">
        <color theme="7" tint="0.39991454817346722"/>
      </right>
      <top style="hair">
        <color theme="7" tint="0.39991454817346722"/>
      </top>
      <bottom style="hair">
        <color theme="7" tint="0.39991454817346722"/>
      </bottom>
      <diagonal/>
    </border>
    <border>
      <left style="thick">
        <color indexed="64"/>
      </left>
      <right/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medium">
        <color auto="1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ashDotDot">
        <color indexed="64"/>
      </top>
      <bottom style="hair">
        <color indexed="64"/>
      </bottom>
      <diagonal/>
    </border>
    <border>
      <left style="thick">
        <color indexed="64"/>
      </left>
      <right/>
      <top style="dashDotDot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hair">
        <color indexed="64"/>
      </bottom>
      <diagonal/>
    </border>
    <border>
      <left/>
      <right/>
      <top style="dashDotDot">
        <color indexed="64"/>
      </top>
      <bottom style="hair">
        <color indexed="64"/>
      </bottom>
      <diagonal/>
    </border>
    <border>
      <left style="medium">
        <color indexed="64"/>
      </left>
      <right/>
      <top style="dashDotDot">
        <color indexed="64"/>
      </top>
      <bottom style="hair">
        <color indexed="64"/>
      </bottom>
      <diagonal/>
    </border>
    <border>
      <left/>
      <right style="medium">
        <color indexed="64"/>
      </right>
      <top style="dashDotDot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auto="1"/>
      </right>
      <top style="hair">
        <color indexed="64"/>
      </top>
      <bottom style="thick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thick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slantDashDot">
        <color auto="1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ck">
        <color indexed="64"/>
      </left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</borders>
  <cellStyleXfs count="4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08" applyNumberFormat="0" applyFill="0" applyAlignment="0" applyProtection="0"/>
    <xf numFmtId="0" fontId="8" fillId="0" borderId="109" applyNumberFormat="0" applyFill="0" applyAlignment="0" applyProtection="0"/>
    <xf numFmtId="0" fontId="9" fillId="0" borderId="110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11" applyNumberFormat="0" applyAlignment="0" applyProtection="0"/>
    <xf numFmtId="0" fontId="14" fillId="6" borderId="112" applyNumberFormat="0" applyAlignment="0" applyProtection="0"/>
    <xf numFmtId="0" fontId="15" fillId="6" borderId="111" applyNumberFormat="0" applyAlignment="0" applyProtection="0"/>
    <xf numFmtId="0" fontId="16" fillId="0" borderId="113" applyNumberFormat="0" applyFill="0" applyAlignment="0" applyProtection="0"/>
    <xf numFmtId="0" fontId="17" fillId="7" borderId="114" applyNumberFormat="0" applyAlignment="0" applyProtection="0"/>
    <xf numFmtId="0" fontId="5" fillId="8" borderId="115" applyNumberFormat="0" applyFont="0" applyAlignment="0" applyProtection="0"/>
    <xf numFmtId="0" fontId="18" fillId="0" borderId="116" applyNumberFormat="0" applyFill="0" applyAlignment="0" applyProtection="0"/>
    <xf numFmtId="0" fontId="1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0" borderId="0"/>
    <xf numFmtId="0" fontId="1" fillId="0" borderId="0"/>
  </cellStyleXfs>
  <cellXfs count="681">
    <xf numFmtId="0" fontId="0" fillId="0" borderId="0" xfId="0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0" fontId="25" fillId="0" borderId="0" xfId="0" quotePrefix="1" applyFont="1"/>
    <xf numFmtId="0" fontId="26" fillId="0" borderId="0" xfId="0" applyFont="1"/>
    <xf numFmtId="0" fontId="27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wrapText="1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4" fillId="0" borderId="0" xfId="0" applyFont="1" applyAlignment="1" applyProtection="1">
      <alignment horizontal="right" vertical="center" indent="1"/>
      <protection hidden="1"/>
    </xf>
    <xf numFmtId="0" fontId="35" fillId="0" borderId="60" xfId="0" applyFont="1" applyBorder="1" applyAlignment="1" applyProtection="1">
      <alignment horizontal="left" vertical="center" shrinkToFit="1"/>
      <protection locked="0" hidden="1"/>
    </xf>
    <xf numFmtId="0" fontId="36" fillId="0" borderId="0" xfId="0" applyFont="1" applyAlignment="1" applyProtection="1">
      <alignment vertical="center"/>
      <protection hidden="1"/>
    </xf>
    <xf numFmtId="0" fontId="38" fillId="0" borderId="60" xfId="0" applyFont="1" applyBorder="1" applyAlignment="1" applyProtection="1">
      <alignment horizontal="left" vertical="center" shrinkToFit="1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locked="0" hidden="1"/>
    </xf>
    <xf numFmtId="164" fontId="42" fillId="0" borderId="0" xfId="0" applyNumberFormat="1" applyFont="1" applyAlignment="1" applyProtection="1">
      <alignment horizontal="left" vertical="center"/>
      <protection locked="0" hidden="1"/>
    </xf>
    <xf numFmtId="0" fontId="28" fillId="0" borderId="193" xfId="0" applyFont="1" applyBorder="1" applyAlignment="1" applyProtection="1">
      <alignment vertical="top"/>
      <protection hidden="1"/>
    </xf>
    <xf numFmtId="0" fontId="40" fillId="0" borderId="0" xfId="0" applyFont="1" applyAlignment="1" applyProtection="1">
      <alignment horizontal="right" vertical="center" indent="1"/>
      <protection hidden="1"/>
    </xf>
    <xf numFmtId="164" fontId="41" fillId="0" borderId="0" xfId="0" applyNumberFormat="1" applyFont="1" applyAlignment="1" applyProtection="1">
      <alignment horizontal="left" vertical="center" shrinkToFit="1"/>
      <protection locked="0" hidden="1"/>
    </xf>
    <xf numFmtId="0" fontId="33" fillId="0" borderId="0" xfId="1" applyFont="1" applyFill="1" applyBorder="1" applyAlignment="1" applyProtection="1">
      <alignment horizontal="left" vertical="center" shrinkToFit="1"/>
      <protection locked="0" hidden="1"/>
    </xf>
    <xf numFmtId="0" fontId="42" fillId="0" borderId="0" xfId="0" applyFont="1" applyAlignment="1" applyProtection="1">
      <alignment horizontal="left" vertical="center" shrinkToFit="1"/>
      <protection locked="0" hidden="1"/>
    </xf>
    <xf numFmtId="0" fontId="41" fillId="0" borderId="60" xfId="0" applyFont="1" applyBorder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right" vertical="center" indent="1"/>
      <protection hidden="1"/>
    </xf>
    <xf numFmtId="0" fontId="40" fillId="0" borderId="58" xfId="0" applyFont="1" applyBorder="1" applyAlignment="1" applyProtection="1">
      <alignment horizontal="left"/>
      <protection hidden="1"/>
    </xf>
    <xf numFmtId="0" fontId="33" fillId="0" borderId="0" xfId="0" applyFont="1" applyAlignment="1" applyProtection="1">
      <alignment horizontal="left" vertical="center"/>
      <protection hidden="1"/>
    </xf>
    <xf numFmtId="164" fontId="41" fillId="36" borderId="60" xfId="0" applyNumberFormat="1" applyFont="1" applyFill="1" applyBorder="1" applyAlignment="1" applyProtection="1">
      <alignment horizontal="left" vertical="center" shrinkToFit="1"/>
      <protection hidden="1"/>
    </xf>
    <xf numFmtId="0" fontId="42" fillId="0" borderId="0" xfId="0" applyFont="1" applyAlignment="1" applyProtection="1">
      <alignment horizontal="left" vertical="center"/>
      <protection locked="0" hidden="1"/>
    </xf>
    <xf numFmtId="0" fontId="41" fillId="36" borderId="60" xfId="0" applyFont="1" applyFill="1" applyBorder="1" applyAlignment="1" applyProtection="1">
      <alignment vertical="center"/>
      <protection locked="0" hidden="1"/>
    </xf>
    <xf numFmtId="0" fontId="46" fillId="0" borderId="0" xfId="0" applyFont="1" applyAlignment="1" applyProtection="1">
      <alignment horizontal="left" vertical="center"/>
      <protection hidden="1"/>
    </xf>
    <xf numFmtId="0" fontId="40" fillId="0" borderId="0" xfId="0" applyFont="1" applyProtection="1">
      <protection hidden="1"/>
    </xf>
    <xf numFmtId="0" fontId="41" fillId="36" borderId="60" xfId="0" applyFont="1" applyFill="1" applyBorder="1" applyAlignment="1" applyProtection="1">
      <alignment horizontal="left" vertical="center" shrinkToFit="1"/>
      <protection locked="0"/>
    </xf>
    <xf numFmtId="0" fontId="28" fillId="0" borderId="0" xfId="0" applyFont="1" applyAlignment="1" applyProtection="1">
      <alignment horizontal="left"/>
      <protection hidden="1"/>
    </xf>
    <xf numFmtId="164" fontId="42" fillId="0" borderId="0" xfId="0" applyNumberFormat="1" applyFont="1" applyAlignment="1" applyProtection="1">
      <alignment horizontal="left" vertical="center" shrinkToFit="1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vertical="center"/>
    </xf>
    <xf numFmtId="0" fontId="28" fillId="0" borderId="0" xfId="0" applyFont="1" applyAlignment="1" applyProtection="1">
      <alignment horizontal="right" vertical="center" indent="1"/>
      <protection hidden="1"/>
    </xf>
    <xf numFmtId="0" fontId="36" fillId="0" borderId="0" xfId="0" applyFont="1" applyProtection="1">
      <protection hidden="1"/>
    </xf>
    <xf numFmtId="0" fontId="1" fillId="0" borderId="0" xfId="45"/>
    <xf numFmtId="0" fontId="50" fillId="37" borderId="202" xfId="45" applyFont="1" applyFill="1" applyBorder="1" applyAlignment="1">
      <alignment wrapText="1"/>
    </xf>
    <xf numFmtId="0" fontId="51" fillId="0" borderId="0" xfId="45" applyFont="1"/>
    <xf numFmtId="0" fontId="41" fillId="0" borderId="0" xfId="0" applyFont="1" applyAlignment="1" applyProtection="1">
      <alignment horizontal="right" vertical="center" wrapText="1"/>
      <protection hidden="1"/>
    </xf>
    <xf numFmtId="0" fontId="52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53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6" xfId="0" applyFont="1" applyBorder="1" applyAlignment="1" applyProtection="1">
      <alignment horizontal="center" vertical="center" wrapText="1"/>
      <protection hidden="1"/>
    </xf>
    <xf numFmtId="0" fontId="55" fillId="0" borderId="27" xfId="0" applyFont="1" applyBorder="1" applyAlignment="1" applyProtection="1">
      <alignment horizontal="center" vertical="center" wrapText="1"/>
      <protection hidden="1"/>
    </xf>
    <xf numFmtId="0" fontId="56" fillId="0" borderId="147" xfId="0" applyFont="1" applyBorder="1" applyAlignment="1" applyProtection="1">
      <alignment horizontal="center" vertical="center" wrapText="1"/>
      <protection hidden="1"/>
    </xf>
    <xf numFmtId="0" fontId="56" fillId="0" borderId="148" xfId="0" applyFont="1" applyBorder="1" applyAlignment="1" applyProtection="1">
      <alignment horizontal="center" vertical="center" wrapText="1"/>
      <protection hidden="1"/>
    </xf>
    <xf numFmtId="0" fontId="56" fillId="0" borderId="118" xfId="0" applyFont="1" applyBorder="1" applyAlignment="1" applyProtection="1">
      <alignment horizontal="center" vertical="center" wrapText="1"/>
      <protection hidden="1"/>
    </xf>
    <xf numFmtId="0" fontId="56" fillId="0" borderId="130" xfId="0" applyFont="1" applyBorder="1" applyAlignment="1" applyProtection="1">
      <alignment horizontal="center" vertical="center" wrapText="1"/>
      <protection hidden="1"/>
    </xf>
    <xf numFmtId="0" fontId="58" fillId="0" borderId="53" xfId="0" applyFont="1" applyBorder="1" applyAlignment="1" applyProtection="1">
      <alignment horizontal="left" vertical="center" indent="1"/>
      <protection hidden="1"/>
    </xf>
    <xf numFmtId="3" fontId="48" fillId="0" borderId="54" xfId="0" applyNumberFormat="1" applyFont="1" applyBorder="1" applyAlignment="1" applyProtection="1">
      <alignment horizontal="center" vertical="center" shrinkToFit="1"/>
      <protection hidden="1"/>
    </xf>
    <xf numFmtId="3" fontId="48" fillId="0" borderId="144" xfId="0" applyNumberFormat="1" applyFont="1" applyBorder="1" applyAlignment="1" applyProtection="1">
      <alignment horizontal="center" vertical="center" shrinkToFit="1"/>
      <protection hidden="1"/>
    </xf>
    <xf numFmtId="3" fontId="48" fillId="0" borderId="172" xfId="0" applyNumberFormat="1" applyFont="1" applyBorder="1" applyAlignment="1" applyProtection="1">
      <alignment horizontal="center" vertical="center" shrinkToFit="1"/>
      <protection hidden="1"/>
    </xf>
    <xf numFmtId="3" fontId="48" fillId="0" borderId="53" xfId="0" applyNumberFormat="1" applyFont="1" applyBorder="1" applyAlignment="1" applyProtection="1">
      <alignment horizontal="center" vertical="center" shrinkToFit="1"/>
      <protection hidden="1"/>
    </xf>
    <xf numFmtId="3" fontId="48" fillId="0" borderId="170" xfId="0" applyNumberFormat="1" applyFont="1" applyBorder="1" applyAlignment="1" applyProtection="1">
      <alignment horizontal="center" vertical="center" shrinkToFit="1"/>
      <protection hidden="1"/>
    </xf>
    <xf numFmtId="0" fontId="33" fillId="0" borderId="53" xfId="0" applyFont="1" applyBorder="1" applyAlignment="1" applyProtection="1">
      <alignment horizontal="left" vertical="center" wrapText="1" indent="3"/>
      <protection hidden="1"/>
    </xf>
    <xf numFmtId="0" fontId="60" fillId="0" borderId="0" xfId="0" applyFont="1" applyAlignment="1" applyProtection="1">
      <alignment vertical="center"/>
      <protection hidden="1"/>
    </xf>
    <xf numFmtId="3" fontId="48" fillId="0" borderId="47" xfId="0" applyNumberFormat="1" applyFont="1" applyBorder="1" applyAlignment="1" applyProtection="1">
      <alignment horizontal="center" vertical="center" shrinkToFit="1"/>
      <protection hidden="1"/>
    </xf>
    <xf numFmtId="3" fontId="48" fillId="0" borderId="44" xfId="0" applyNumberFormat="1" applyFont="1" applyBorder="1" applyAlignment="1" applyProtection="1">
      <alignment horizontal="center" vertical="center" shrinkToFit="1"/>
      <protection hidden="1"/>
    </xf>
    <xf numFmtId="3" fontId="48" fillId="0" borderId="133" xfId="0" applyNumberFormat="1" applyFont="1" applyBorder="1" applyAlignment="1" applyProtection="1">
      <alignment horizontal="center" vertical="center" shrinkToFit="1"/>
      <protection hidden="1"/>
    </xf>
    <xf numFmtId="3" fontId="48" fillId="0" borderId="56" xfId="0" applyNumberFormat="1" applyFont="1" applyBorder="1" applyAlignment="1" applyProtection="1">
      <alignment horizontal="center" vertical="center" shrinkToFit="1"/>
      <protection hidden="1"/>
    </xf>
    <xf numFmtId="3" fontId="61" fillId="0" borderId="0" xfId="0" applyNumberFormat="1" applyFont="1" applyAlignment="1" applyProtection="1">
      <alignment vertical="center"/>
      <protection hidden="1"/>
    </xf>
    <xf numFmtId="0" fontId="55" fillId="0" borderId="0" xfId="0" applyFont="1" applyProtection="1">
      <protection hidden="1"/>
    </xf>
    <xf numFmtId="0" fontId="41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0" fontId="27" fillId="0" borderId="0" xfId="0" applyFont="1" applyProtection="1"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8" fillId="0" borderId="6" xfId="0" applyFont="1" applyBorder="1" applyAlignment="1" applyProtection="1">
      <alignment vertical="center"/>
      <protection hidden="1"/>
    </xf>
    <xf numFmtId="0" fontId="28" fillId="0" borderId="27" xfId="0" applyFont="1" applyBorder="1" applyAlignment="1" applyProtection="1">
      <alignment vertical="center"/>
      <protection hidden="1"/>
    </xf>
    <xf numFmtId="0" fontId="63" fillId="0" borderId="142" xfId="0" applyFont="1" applyBorder="1" applyAlignment="1" applyProtection="1">
      <alignment horizontal="center" vertical="center"/>
      <protection hidden="1"/>
    </xf>
    <xf numFmtId="0" fontId="63" fillId="0" borderId="105" xfId="0" applyFont="1" applyBorder="1" applyAlignment="1" applyProtection="1">
      <alignment horizontal="center" vertical="center" wrapText="1"/>
      <protection hidden="1"/>
    </xf>
    <xf numFmtId="0" fontId="63" fillId="0" borderId="185" xfId="0" applyFont="1" applyBorder="1" applyAlignment="1" applyProtection="1">
      <alignment horizontal="center" vertical="center" wrapText="1"/>
      <protection hidden="1"/>
    </xf>
    <xf numFmtId="0" fontId="63" fillId="0" borderId="167" xfId="0" applyFont="1" applyBorder="1" applyAlignment="1" applyProtection="1">
      <alignment horizontal="center" vertical="center" wrapText="1"/>
      <protection hidden="1"/>
    </xf>
    <xf numFmtId="0" fontId="63" fillId="0" borderId="101" xfId="0" applyFont="1" applyBorder="1" applyAlignment="1" applyProtection="1">
      <alignment horizontal="center" vertical="center" wrapText="1"/>
      <protection hidden="1"/>
    </xf>
    <xf numFmtId="0" fontId="36" fillId="0" borderId="40" xfId="0" applyFont="1" applyBorder="1" applyAlignment="1" applyProtection="1">
      <alignment horizontal="left" vertical="center" indent="1"/>
      <protection hidden="1"/>
    </xf>
    <xf numFmtId="0" fontId="51" fillId="0" borderId="186" xfId="0" applyFont="1" applyBorder="1" applyAlignment="1" applyProtection="1">
      <alignment horizontal="center" vertical="center"/>
      <protection hidden="1"/>
    </xf>
    <xf numFmtId="0" fontId="51" fillId="0" borderId="187" xfId="0" applyFont="1" applyBorder="1" applyAlignment="1" applyProtection="1">
      <alignment horizontal="center" vertical="center"/>
      <protection hidden="1"/>
    </xf>
    <xf numFmtId="0" fontId="36" fillId="0" borderId="58" xfId="0" applyFont="1" applyBorder="1" applyAlignment="1" applyProtection="1">
      <alignment horizontal="left" vertical="center" indent="1"/>
      <protection hidden="1"/>
    </xf>
    <xf numFmtId="0" fontId="51" fillId="0" borderId="189" xfId="0" applyFont="1" applyBorder="1" applyAlignment="1" applyProtection="1">
      <alignment horizontal="center" vertical="center"/>
      <protection hidden="1"/>
    </xf>
    <xf numFmtId="0" fontId="51" fillId="0" borderId="107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 indent="1"/>
      <protection hidden="1"/>
    </xf>
    <xf numFmtId="0" fontId="51" fillId="0" borderId="198" xfId="0" applyFont="1" applyBorder="1" applyAlignment="1" applyProtection="1">
      <alignment horizontal="center" vertical="center"/>
      <protection hidden="1"/>
    </xf>
    <xf numFmtId="0" fontId="51" fillId="0" borderId="134" xfId="0" applyFont="1" applyBorder="1" applyAlignment="1" applyProtection="1">
      <alignment horizontal="center" vertical="center"/>
      <protection hidden="1"/>
    </xf>
    <xf numFmtId="0" fontId="36" fillId="0" borderId="69" xfId="0" applyFont="1" applyBorder="1" applyAlignment="1" applyProtection="1">
      <alignment horizontal="left" vertical="center" indent="1"/>
      <protection hidden="1"/>
    </xf>
    <xf numFmtId="0" fontId="34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63" fillId="0" borderId="165" xfId="0" applyFont="1" applyBorder="1" applyAlignment="1" applyProtection="1">
      <alignment horizontal="center" vertical="center" wrapText="1"/>
      <protection hidden="1"/>
    </xf>
    <xf numFmtId="0" fontId="63" fillId="0" borderId="103" xfId="0" applyFont="1" applyBorder="1" applyAlignment="1" applyProtection="1">
      <alignment horizontal="center" vertical="center" wrapText="1"/>
      <protection hidden="1"/>
    </xf>
    <xf numFmtId="0" fontId="63" fillId="0" borderId="166" xfId="0" applyFont="1" applyBorder="1" applyAlignment="1" applyProtection="1">
      <alignment horizontal="center" vertical="center" wrapText="1"/>
      <protection hidden="1"/>
    </xf>
    <xf numFmtId="0" fontId="63" fillId="0" borderId="104" xfId="0" applyFont="1" applyBorder="1" applyAlignment="1" applyProtection="1">
      <alignment horizontal="center" vertical="center" wrapText="1"/>
      <protection hidden="1"/>
    </xf>
    <xf numFmtId="0" fontId="65" fillId="0" borderId="6" xfId="0" applyFont="1" applyBorder="1" applyAlignment="1" applyProtection="1">
      <alignment vertical="center"/>
      <protection hidden="1"/>
    </xf>
    <xf numFmtId="0" fontId="51" fillId="0" borderId="9" xfId="0" applyFont="1" applyBorder="1" applyAlignment="1" applyProtection="1">
      <alignment horizontal="center" vertical="center" shrinkToFit="1"/>
      <protection hidden="1"/>
    </xf>
    <xf numFmtId="0" fontId="51" fillId="0" borderId="106" xfId="0" applyFont="1" applyBorder="1" applyAlignment="1" applyProtection="1">
      <alignment horizontal="center" vertical="center" shrinkToFit="1"/>
      <protection hidden="1"/>
    </xf>
    <xf numFmtId="0" fontId="51" fillId="0" borderId="32" xfId="0" applyFont="1" applyBorder="1" applyAlignment="1" applyProtection="1">
      <alignment horizontal="center" vertical="center" shrinkToFit="1"/>
      <protection hidden="1"/>
    </xf>
    <xf numFmtId="0" fontId="51" fillId="0" borderId="100" xfId="0" applyFont="1" applyBorder="1" applyAlignment="1" applyProtection="1">
      <alignment horizontal="center" vertical="center" shrinkToFit="1"/>
      <protection hidden="1"/>
    </xf>
    <xf numFmtId="0" fontId="28" fillId="0" borderId="58" xfId="0" applyFont="1" applyBorder="1" applyAlignment="1" applyProtection="1">
      <alignment horizontal="left" vertical="center" indent="3"/>
      <protection hidden="1"/>
    </xf>
    <xf numFmtId="0" fontId="28" fillId="0" borderId="69" xfId="0" applyFont="1" applyBorder="1" applyAlignment="1" applyProtection="1">
      <alignment horizontal="left" vertical="center" indent="3"/>
      <protection hidden="1"/>
    </xf>
    <xf numFmtId="0" fontId="52" fillId="0" borderId="0" xfId="0" applyFont="1" applyAlignment="1" applyProtection="1">
      <alignment horizontal="left" vertical="center" indent="8"/>
      <protection hidden="1"/>
    </xf>
    <xf numFmtId="0" fontId="55" fillId="0" borderId="4" xfId="0" applyFont="1" applyBorder="1" applyAlignment="1" applyProtection="1">
      <alignment vertical="center"/>
      <protection hidden="1"/>
    </xf>
    <xf numFmtId="0" fontId="55" fillId="0" borderId="4" xfId="0" applyFont="1" applyBorder="1" applyAlignment="1" applyProtection="1">
      <alignment horizontal="center" vertical="center" wrapText="1"/>
      <protection hidden="1"/>
    </xf>
    <xf numFmtId="0" fontId="44" fillId="0" borderId="87" xfId="0" applyFont="1" applyBorder="1" applyAlignment="1" applyProtection="1">
      <alignment horizontal="center" vertical="center" wrapText="1"/>
      <protection hidden="1"/>
    </xf>
    <xf numFmtId="0" fontId="36" fillId="0" borderId="119" xfId="0" applyFont="1" applyBorder="1" applyAlignment="1" applyProtection="1">
      <alignment horizontal="center" vertical="center" wrapText="1"/>
      <protection hidden="1"/>
    </xf>
    <xf numFmtId="0" fontId="44" fillId="0" borderId="93" xfId="0" applyFont="1" applyBorder="1" applyAlignment="1" applyProtection="1">
      <alignment vertical="center"/>
      <protection hidden="1"/>
    </xf>
    <xf numFmtId="3" fontId="48" fillId="0" borderId="169" xfId="0" applyNumberFormat="1" applyFont="1" applyBorder="1" applyAlignment="1" applyProtection="1">
      <alignment horizontal="center" vertical="center"/>
      <protection hidden="1"/>
    </xf>
    <xf numFmtId="3" fontId="48" fillId="0" borderId="93" xfId="0" applyNumberFormat="1" applyFont="1" applyBorder="1" applyAlignment="1" applyProtection="1">
      <alignment horizontal="center" vertical="center"/>
      <protection hidden="1"/>
    </xf>
    <xf numFmtId="0" fontId="48" fillId="0" borderId="48" xfId="0" applyFont="1" applyBorder="1" applyAlignment="1" applyProtection="1">
      <alignment horizontal="left" vertical="center" indent="3"/>
      <protection hidden="1"/>
    </xf>
    <xf numFmtId="0" fontId="66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left" vertical="center" indent="3"/>
      <protection hidden="1"/>
    </xf>
    <xf numFmtId="3" fontId="48" fillId="0" borderId="42" xfId="0" applyNumberFormat="1" applyFont="1" applyBorder="1" applyAlignment="1" applyProtection="1">
      <alignment horizontal="center" vertical="center" shrinkToFit="1"/>
      <protection hidden="1"/>
    </xf>
    <xf numFmtId="3" fontId="48" fillId="0" borderId="37" xfId="0" applyNumberFormat="1" applyFont="1" applyBorder="1" applyAlignment="1" applyProtection="1">
      <alignment horizontal="center" vertical="center" shrinkToFit="1"/>
      <protection hidden="1"/>
    </xf>
    <xf numFmtId="0" fontId="42" fillId="0" borderId="58" xfId="0" applyFont="1" applyBorder="1" applyAlignment="1" applyProtection="1">
      <alignment horizontal="left" vertical="center" wrapText="1" indent="3"/>
      <protection hidden="1"/>
    </xf>
    <xf numFmtId="0" fontId="44" fillId="0" borderId="58" xfId="0" applyFont="1" applyBorder="1" applyAlignment="1" applyProtection="1">
      <alignment horizontal="left" vertical="center"/>
      <protection hidden="1"/>
    </xf>
    <xf numFmtId="0" fontId="36" fillId="0" borderId="58" xfId="0" applyFont="1" applyBorder="1" applyAlignment="1" applyProtection="1">
      <alignment horizontal="left" vertical="center"/>
      <protection hidden="1"/>
    </xf>
    <xf numFmtId="0" fontId="67" fillId="0" borderId="120" xfId="0" applyFont="1" applyBorder="1" applyAlignment="1" applyProtection="1">
      <alignment horizontal="center" vertical="center"/>
      <protection hidden="1"/>
    </xf>
    <xf numFmtId="0" fontId="36" fillId="0" borderId="35" xfId="0" applyFont="1" applyBorder="1" applyAlignment="1" applyProtection="1">
      <alignment horizontal="left" vertical="center"/>
      <protection hidden="1"/>
    </xf>
    <xf numFmtId="0" fontId="67" fillId="0" borderId="3" xfId="0" applyFont="1" applyBorder="1" applyAlignment="1" applyProtection="1">
      <alignment horizontal="center" vertical="center"/>
      <protection hidden="1"/>
    </xf>
    <xf numFmtId="0" fontId="44" fillId="0" borderId="137" xfId="0" applyFont="1" applyBorder="1" applyAlignment="1" applyProtection="1">
      <alignment horizontal="left" vertical="center"/>
      <protection hidden="1"/>
    </xf>
    <xf numFmtId="0" fontId="67" fillId="0" borderId="0" xfId="0" applyFont="1" applyAlignment="1" applyProtection="1">
      <alignment horizontal="left" vertical="center"/>
      <protection hidden="1"/>
    </xf>
    <xf numFmtId="3" fontId="48" fillId="0" borderId="0" xfId="0" applyNumberFormat="1" applyFont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 shrinkToFit="1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0" fontId="33" fillId="0" borderId="0" xfId="0" applyFont="1" applyAlignment="1" applyProtection="1">
      <alignment vertical="center" wrapText="1"/>
      <protection hidden="1"/>
    </xf>
    <xf numFmtId="0" fontId="55" fillId="0" borderId="0" xfId="0" applyFont="1" applyAlignment="1" applyProtection="1">
      <alignment horizontal="right" vertical="center"/>
      <protection hidden="1"/>
    </xf>
    <xf numFmtId="0" fontId="27" fillId="0" borderId="0" xfId="0" applyFont="1"/>
    <xf numFmtId="0" fontId="4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vertical="top" wrapText="1"/>
      <protection hidden="1"/>
    </xf>
    <xf numFmtId="0" fontId="55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center" indent="3"/>
      <protection hidden="1"/>
    </xf>
    <xf numFmtId="0" fontId="28" fillId="0" borderId="0" xfId="0" applyFont="1" applyAlignment="1">
      <alignment horizontal="left"/>
    </xf>
    <xf numFmtId="0" fontId="28" fillId="0" borderId="0" xfId="0" applyFont="1"/>
    <xf numFmtId="0" fontId="68" fillId="0" borderId="0" xfId="0" applyFont="1" applyAlignment="1">
      <alignment horizontal="left" wrapText="1"/>
    </xf>
    <xf numFmtId="0" fontId="70" fillId="0" borderId="0" xfId="0" applyFont="1" applyAlignment="1" applyProtection="1">
      <alignment horizontal="right" vertical="center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73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left" vertical="top" shrinkToFit="1"/>
      <protection locked="0"/>
    </xf>
    <xf numFmtId="0" fontId="34" fillId="0" borderId="0" xfId="0" applyFont="1" applyAlignment="1" applyProtection="1">
      <alignment horizontal="left" vertical="center"/>
      <protection hidden="1"/>
    </xf>
    <xf numFmtId="0" fontId="45" fillId="0" borderId="0" xfId="0" applyFont="1" applyAlignment="1" applyProtection="1">
      <alignment horizontal="left" vertical="center" indent="5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87" xfId="0" applyFont="1" applyBorder="1" applyAlignment="1" applyProtection="1">
      <alignment horizontal="center" vertical="center" wrapText="1"/>
      <protection hidden="1"/>
    </xf>
    <xf numFmtId="0" fontId="44" fillId="0" borderId="80" xfId="0" applyFont="1" applyBorder="1" applyAlignment="1" applyProtection="1">
      <alignment horizontal="center" vertical="center" wrapText="1"/>
      <protection hidden="1"/>
    </xf>
    <xf numFmtId="0" fontId="44" fillId="0" borderId="4" xfId="0" applyFont="1" applyBorder="1" applyAlignment="1" applyProtection="1">
      <alignment horizontal="center" vertical="center" wrapText="1"/>
      <protection hidden="1"/>
    </xf>
    <xf numFmtId="0" fontId="77" fillId="0" borderId="19" xfId="0" applyFont="1" applyBorder="1" applyAlignment="1" applyProtection="1">
      <alignment horizontal="left" vertical="center" wrapText="1"/>
      <protection hidden="1"/>
    </xf>
    <xf numFmtId="3" fontId="48" fillId="0" borderId="50" xfId="0" applyNumberFormat="1" applyFont="1" applyBorder="1" applyAlignment="1" applyProtection="1">
      <alignment horizontal="center" vertical="center" shrinkToFit="1"/>
      <protection hidden="1"/>
    </xf>
    <xf numFmtId="3" fontId="48" fillId="0" borderId="91" xfId="0" applyNumberFormat="1" applyFont="1" applyBorder="1" applyAlignment="1" applyProtection="1">
      <alignment horizontal="center" vertical="center" shrinkToFit="1"/>
      <protection hidden="1"/>
    </xf>
    <xf numFmtId="3" fontId="51" fillId="0" borderId="91" xfId="0" applyNumberFormat="1" applyFont="1" applyBorder="1" applyAlignment="1" applyProtection="1">
      <alignment horizontal="center" vertical="center"/>
      <protection hidden="1"/>
    </xf>
    <xf numFmtId="3" fontId="51" fillId="0" borderId="19" xfId="0" applyNumberFormat="1" applyFont="1" applyBorder="1" applyAlignment="1" applyProtection="1">
      <alignment horizontal="center" vertical="center"/>
      <protection hidden="1"/>
    </xf>
    <xf numFmtId="0" fontId="65" fillId="0" borderId="43" xfId="0" applyFont="1" applyBorder="1" applyAlignment="1" applyProtection="1">
      <alignment vertical="center" wrapText="1"/>
      <protection hidden="1"/>
    </xf>
    <xf numFmtId="0" fontId="66" fillId="0" borderId="43" xfId="0" applyFont="1" applyBorder="1" applyAlignment="1" applyProtection="1">
      <alignment vertical="center" wrapText="1"/>
      <protection hidden="1"/>
    </xf>
    <xf numFmtId="3" fontId="48" fillId="0" borderId="51" xfId="0" applyNumberFormat="1" applyFont="1" applyBorder="1" applyAlignment="1" applyProtection="1">
      <alignment horizontal="center" vertical="center" shrinkToFit="1"/>
      <protection hidden="1"/>
    </xf>
    <xf numFmtId="3" fontId="48" fillId="0" borderId="96" xfId="0" applyNumberFormat="1" applyFont="1" applyBorder="1" applyAlignment="1" applyProtection="1">
      <alignment horizontal="center" vertical="center" shrinkToFit="1"/>
      <protection hidden="1"/>
    </xf>
    <xf numFmtId="3" fontId="51" fillId="0" borderId="96" xfId="0" applyNumberFormat="1" applyFont="1" applyBorder="1" applyAlignment="1" applyProtection="1">
      <alignment horizontal="center" vertical="center"/>
      <protection hidden="1"/>
    </xf>
    <xf numFmtId="3" fontId="48" fillId="0" borderId="143" xfId="0" applyNumberFormat="1" applyFont="1" applyBorder="1" applyAlignment="1" applyProtection="1">
      <alignment horizontal="center" vertical="center" shrinkToFit="1"/>
      <protection hidden="1"/>
    </xf>
    <xf numFmtId="3" fontId="51" fillId="0" borderId="53" xfId="0" applyNumberFormat="1" applyFont="1" applyBorder="1" applyAlignment="1" applyProtection="1">
      <alignment horizontal="center" vertical="center"/>
      <protection hidden="1"/>
    </xf>
    <xf numFmtId="0" fontId="27" fillId="0" borderId="48" xfId="0" applyFont="1" applyBorder="1" applyAlignment="1" applyProtection="1">
      <alignment horizontal="left" vertical="center" wrapText="1" indent="1"/>
      <protection hidden="1"/>
    </xf>
    <xf numFmtId="0" fontId="33" fillId="0" borderId="44" xfId="0" applyFont="1" applyBorder="1" applyAlignment="1" applyProtection="1">
      <alignment horizontal="left" vertical="center" indent="2"/>
      <protection hidden="1"/>
    </xf>
    <xf numFmtId="3" fontId="48" fillId="0" borderId="52" xfId="0" applyNumberFormat="1" applyFont="1" applyBorder="1" applyAlignment="1" applyProtection="1">
      <alignment horizontal="center" vertical="center" shrinkToFit="1"/>
      <protection hidden="1"/>
    </xf>
    <xf numFmtId="0" fontId="65" fillId="0" borderId="53" xfId="0" applyFont="1" applyBorder="1" applyAlignment="1" applyProtection="1">
      <alignment vertical="center" wrapText="1"/>
      <protection hidden="1"/>
    </xf>
    <xf numFmtId="0" fontId="66" fillId="0" borderId="53" xfId="0" applyFont="1" applyBorder="1" applyAlignment="1" applyProtection="1">
      <alignment vertical="center" wrapText="1"/>
      <protection hidden="1"/>
    </xf>
    <xf numFmtId="0" fontId="27" fillId="0" borderId="55" xfId="0" applyFont="1" applyBorder="1" applyAlignment="1" applyProtection="1">
      <alignment horizontal="left" vertical="center" wrapText="1" indent="2"/>
      <protection hidden="1"/>
    </xf>
    <xf numFmtId="0" fontId="67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left"/>
      <protection hidden="1"/>
    </xf>
    <xf numFmtId="0" fontId="45" fillId="0" borderId="0" xfId="0" applyFont="1" applyAlignment="1" applyProtection="1">
      <alignment horizontal="left" vertical="center" indent="6"/>
      <protection hidden="1"/>
    </xf>
    <xf numFmtId="0" fontId="78" fillId="0" borderId="0" xfId="0" applyFont="1" applyAlignment="1" applyProtection="1">
      <alignment horizontal="center"/>
      <protection hidden="1"/>
    </xf>
    <xf numFmtId="0" fontId="78" fillId="0" borderId="8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62" fillId="0" borderId="4" xfId="0" applyFont="1" applyBorder="1" applyAlignment="1" applyProtection="1">
      <alignment horizontal="center" vertical="center" wrapText="1"/>
      <protection hidden="1"/>
    </xf>
    <xf numFmtId="0" fontId="36" fillId="0" borderId="87" xfId="0" applyFont="1" applyBorder="1" applyAlignment="1" applyProtection="1">
      <alignment horizontal="center" vertical="center" wrapText="1"/>
      <protection hidden="1"/>
    </xf>
    <xf numFmtId="0" fontId="36" fillId="0" borderId="80" xfId="0" applyFont="1" applyBorder="1" applyAlignment="1" applyProtection="1">
      <alignment horizontal="center" vertical="center" wrapText="1"/>
      <protection hidden="1"/>
    </xf>
    <xf numFmtId="0" fontId="77" fillId="0" borderId="7" xfId="0" applyFont="1" applyBorder="1" applyAlignment="1" applyProtection="1">
      <alignment horizontal="left" vertical="center" wrapText="1"/>
      <protection hidden="1"/>
    </xf>
    <xf numFmtId="0" fontId="60" fillId="0" borderId="19" xfId="0" applyFont="1" applyBorder="1" applyAlignment="1" applyProtection="1">
      <alignment horizontal="center" vertical="center" wrapText="1"/>
      <protection hidden="1"/>
    </xf>
    <xf numFmtId="3" fontId="48" fillId="0" borderId="19" xfId="0" applyNumberFormat="1" applyFont="1" applyBorder="1" applyAlignment="1" applyProtection="1">
      <alignment horizontal="center" vertical="center" shrinkToFit="1"/>
      <protection hidden="1"/>
    </xf>
    <xf numFmtId="0" fontId="65" fillId="0" borderId="17" xfId="0" applyFont="1" applyBorder="1" applyAlignment="1" applyProtection="1">
      <alignment vertical="center" wrapText="1"/>
      <protection hidden="1"/>
    </xf>
    <xf numFmtId="0" fontId="66" fillId="0" borderId="17" xfId="0" applyFont="1" applyBorder="1" applyAlignment="1" applyProtection="1">
      <alignment horizontal="center" vertical="center" wrapText="1"/>
      <protection hidden="1"/>
    </xf>
    <xf numFmtId="3" fontId="48" fillId="0" borderId="88" xfId="0" applyNumberFormat="1" applyFont="1" applyBorder="1" applyAlignment="1" applyProtection="1">
      <alignment horizontal="center" vertical="center" shrinkToFit="1"/>
      <protection hidden="1"/>
    </xf>
    <xf numFmtId="3" fontId="48" fillId="0" borderId="67" xfId="0" applyNumberFormat="1" applyFont="1" applyBorder="1" applyAlignment="1" applyProtection="1">
      <alignment horizontal="center" vertical="center" shrinkToFit="1"/>
      <protection hidden="1"/>
    </xf>
    <xf numFmtId="3" fontId="48" fillId="0" borderId="17" xfId="0" applyNumberFormat="1" applyFont="1" applyBorder="1" applyAlignment="1" applyProtection="1">
      <alignment horizontal="center" vertical="center" shrinkToFit="1"/>
      <protection hidden="1"/>
    </xf>
    <xf numFmtId="0" fontId="67" fillId="0" borderId="44" xfId="0" applyFont="1" applyBorder="1" applyAlignment="1" applyProtection="1">
      <alignment horizontal="center" vertical="center" wrapText="1"/>
      <protection hidden="1"/>
    </xf>
    <xf numFmtId="0" fontId="67" fillId="0" borderId="90" xfId="0" applyFont="1" applyBorder="1" applyAlignment="1" applyProtection="1">
      <alignment horizontal="center" vertical="center" wrapText="1"/>
      <protection hidden="1"/>
    </xf>
    <xf numFmtId="3" fontId="48" fillId="0" borderId="89" xfId="0" applyNumberFormat="1" applyFont="1" applyBorder="1" applyAlignment="1" applyProtection="1">
      <alignment horizontal="center" vertical="center" shrinkToFit="1"/>
      <protection hidden="1"/>
    </xf>
    <xf numFmtId="3" fontId="48" fillId="0" borderId="94" xfId="0" applyNumberFormat="1" applyFont="1" applyBorder="1" applyAlignment="1" applyProtection="1">
      <alignment horizontal="center" vertical="center" shrinkToFit="1"/>
      <protection hidden="1"/>
    </xf>
    <xf numFmtId="0" fontId="66" fillId="0" borderId="197" xfId="0" applyFont="1" applyBorder="1" applyAlignment="1" applyProtection="1">
      <alignment horizontal="center" vertical="center" wrapText="1"/>
      <protection hidden="1"/>
    </xf>
    <xf numFmtId="0" fontId="67" fillId="0" borderId="97" xfId="0" applyFont="1" applyBorder="1" applyAlignment="1" applyProtection="1">
      <alignment horizontal="center" vertical="center" wrapText="1"/>
      <protection hidden="1"/>
    </xf>
    <xf numFmtId="0" fontId="67" fillId="0" borderId="48" xfId="0" applyFont="1" applyBorder="1" applyAlignment="1" applyProtection="1">
      <alignment horizontal="center" vertical="center"/>
      <protection hidden="1"/>
    </xf>
    <xf numFmtId="0" fontId="67" fillId="0" borderId="49" xfId="0" applyFont="1" applyBorder="1" applyAlignment="1" applyProtection="1">
      <alignment horizontal="center" vertical="center"/>
      <protection hidden="1"/>
    </xf>
    <xf numFmtId="0" fontId="67" fillId="0" borderId="40" xfId="0" applyFont="1" applyBorder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center"/>
      <protection hidden="1"/>
    </xf>
    <xf numFmtId="0" fontId="78" fillId="0" borderId="0" xfId="0" applyFont="1" applyAlignment="1" applyProtection="1">
      <alignment vertical="center" wrapText="1"/>
      <protection hidden="1"/>
    </xf>
    <xf numFmtId="0" fontId="55" fillId="0" borderId="4" xfId="0" applyFont="1" applyBorder="1" applyAlignment="1" applyProtection="1">
      <alignment horizontal="left" vertical="center" wrapText="1"/>
      <protection hidden="1"/>
    </xf>
    <xf numFmtId="0" fontId="55" fillId="0" borderId="5" xfId="0" applyFont="1" applyBorder="1" applyAlignment="1" applyProtection="1">
      <alignment horizontal="center" vertical="center" wrapText="1"/>
      <protection hidden="1"/>
    </xf>
    <xf numFmtId="0" fontId="59" fillId="0" borderId="23" xfId="0" applyFont="1" applyBorder="1" applyAlignment="1" applyProtection="1">
      <alignment horizontal="left" vertical="center" wrapText="1"/>
      <protection hidden="1"/>
    </xf>
    <xf numFmtId="0" fontId="59" fillId="0" borderId="196" xfId="0" applyFont="1" applyBorder="1" applyAlignment="1" applyProtection="1">
      <alignment horizontal="left" vertical="center" wrapText="1"/>
      <protection hidden="1"/>
    </xf>
    <xf numFmtId="3" fontId="48" fillId="0" borderId="24" xfId="0" applyNumberFormat="1" applyFont="1" applyBorder="1" applyAlignment="1" applyProtection="1">
      <alignment horizontal="center" vertical="center" shrinkToFit="1"/>
      <protection hidden="1"/>
    </xf>
    <xf numFmtId="3" fontId="48" fillId="0" borderId="66" xfId="0" applyNumberFormat="1" applyFont="1" applyBorder="1" applyAlignment="1" applyProtection="1">
      <alignment horizontal="center" vertical="center" shrinkToFit="1"/>
      <protection hidden="1"/>
    </xf>
    <xf numFmtId="3" fontId="48" fillId="0" borderId="23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horizontal="left" vertical="center" wrapText="1" indent="2"/>
      <protection hidden="1"/>
    </xf>
    <xf numFmtId="0" fontId="44" fillId="0" borderId="0" xfId="0" applyFont="1" applyAlignment="1" applyProtection="1">
      <alignment horizontal="left" vertical="center" wrapText="1"/>
      <protection hidden="1"/>
    </xf>
    <xf numFmtId="0" fontId="67" fillId="0" borderId="20" xfId="0" applyFont="1" applyBorder="1" applyAlignment="1" applyProtection="1">
      <alignment horizontal="left" vertical="center" wrapText="1" indent="2"/>
      <protection hidden="1"/>
    </xf>
    <xf numFmtId="0" fontId="44" fillId="0" borderId="58" xfId="0" applyFont="1" applyBorder="1" applyAlignment="1" applyProtection="1">
      <alignment horizontal="left" vertical="center" wrapText="1" indent="2"/>
      <protection hidden="1"/>
    </xf>
    <xf numFmtId="0" fontId="67" fillId="0" borderId="120" xfId="0" applyFont="1" applyBorder="1" applyAlignment="1" applyProtection="1">
      <alignment horizontal="left" vertical="center" wrapText="1" indent="2"/>
      <protection hidden="1"/>
    </xf>
    <xf numFmtId="3" fontId="48" fillId="0" borderId="68" xfId="0" applyNumberFormat="1" applyFont="1" applyBorder="1" applyAlignment="1" applyProtection="1">
      <alignment horizontal="center" vertical="center" shrinkToFit="1"/>
      <protection hidden="1"/>
    </xf>
    <xf numFmtId="0" fontId="44" fillId="0" borderId="27" xfId="0" applyFont="1" applyBorder="1" applyAlignment="1" applyProtection="1">
      <alignment horizontal="left" vertical="center" wrapText="1" indent="2"/>
      <protection hidden="1"/>
    </xf>
    <xf numFmtId="0" fontId="67" fillId="0" borderId="63" xfId="0" applyFont="1" applyBorder="1" applyAlignment="1" applyProtection="1">
      <alignment horizontal="left" vertical="center" wrapText="1" indent="2"/>
      <protection hidden="1"/>
    </xf>
    <xf numFmtId="3" fontId="48" fillId="0" borderId="12" xfId="0" applyNumberFormat="1" applyFont="1" applyBorder="1" applyAlignment="1" applyProtection="1">
      <alignment horizontal="center" vertical="center" shrinkToFit="1"/>
      <protection hidden="1"/>
    </xf>
    <xf numFmtId="0" fontId="60" fillId="0" borderId="0" xfId="0" applyFont="1" applyAlignment="1" applyProtection="1">
      <alignment vertical="top" wrapText="1"/>
      <protection hidden="1"/>
    </xf>
    <xf numFmtId="0" fontId="44" fillId="0" borderId="0" xfId="0" applyFont="1" applyAlignment="1" applyProtection="1">
      <alignment horizontal="justify" vertical="center"/>
      <protection hidden="1"/>
    </xf>
    <xf numFmtId="0" fontId="27" fillId="0" borderId="0" xfId="0" applyFont="1" applyAlignment="1" applyProtection="1">
      <alignment horizontal="center" vertical="center" shrinkToFit="1"/>
      <protection hidden="1"/>
    </xf>
    <xf numFmtId="0" fontId="45" fillId="0" borderId="0" xfId="0" applyFont="1" applyProtection="1">
      <protection hidden="1"/>
    </xf>
    <xf numFmtId="3" fontId="63" fillId="0" borderId="24" xfId="0" applyNumberFormat="1" applyFont="1" applyBorder="1" applyAlignment="1" applyProtection="1">
      <alignment horizontal="center" vertical="center" wrapText="1"/>
      <protection hidden="1"/>
    </xf>
    <xf numFmtId="3" fontId="63" fillId="0" borderId="117" xfId="0" applyNumberFormat="1" applyFont="1" applyBorder="1" applyAlignment="1" applyProtection="1">
      <alignment horizontal="center" vertical="center" wrapText="1"/>
      <protection hidden="1"/>
    </xf>
    <xf numFmtId="3" fontId="80" fillId="0" borderId="123" xfId="0" applyNumberFormat="1" applyFont="1" applyBorder="1" applyAlignment="1" applyProtection="1">
      <alignment horizontal="center" vertical="center" wrapText="1"/>
      <protection hidden="1"/>
    </xf>
    <xf numFmtId="3" fontId="80" fillId="0" borderId="126" xfId="0" applyNumberFormat="1" applyFont="1" applyBorder="1" applyAlignment="1" applyProtection="1">
      <alignment horizontal="center" vertical="center" wrapText="1"/>
      <protection hidden="1"/>
    </xf>
    <xf numFmtId="3" fontId="81" fillId="0" borderId="124" xfId="0" applyNumberFormat="1" applyFont="1" applyBorder="1" applyAlignment="1" applyProtection="1">
      <alignment horizontal="center" vertical="center" wrapText="1"/>
      <protection hidden="1"/>
    </xf>
    <xf numFmtId="3" fontId="81" fillId="0" borderId="127" xfId="0" applyNumberFormat="1" applyFont="1" applyBorder="1" applyAlignment="1" applyProtection="1">
      <alignment horizontal="center" vertical="center" wrapText="1"/>
      <protection hidden="1"/>
    </xf>
    <xf numFmtId="3" fontId="81" fillId="0" borderId="125" xfId="0" applyNumberFormat="1" applyFont="1" applyBorder="1" applyAlignment="1" applyProtection="1">
      <alignment horizontal="center" vertical="center" wrapText="1"/>
      <protection hidden="1"/>
    </xf>
    <xf numFmtId="3" fontId="81" fillId="0" borderId="128" xfId="0" applyNumberFormat="1" applyFont="1" applyBorder="1" applyAlignment="1" applyProtection="1">
      <alignment horizontal="center" vertical="center" wrapText="1"/>
      <protection hidden="1"/>
    </xf>
    <xf numFmtId="0" fontId="82" fillId="0" borderId="0" xfId="0" applyFont="1" applyProtection="1">
      <protection hidden="1"/>
    </xf>
    <xf numFmtId="0" fontId="82" fillId="0" borderId="0" xfId="0" applyFont="1" applyAlignment="1">
      <alignment horizontal="left"/>
    </xf>
    <xf numFmtId="0" fontId="49" fillId="0" borderId="0" xfId="0" applyFont="1" applyAlignment="1" applyProtection="1">
      <alignment horizontal="center"/>
      <protection hidden="1"/>
    </xf>
    <xf numFmtId="0" fontId="72" fillId="0" borderId="0" xfId="0" applyFont="1" applyProtection="1">
      <protection hidden="1"/>
    </xf>
    <xf numFmtId="0" fontId="34" fillId="0" borderId="0" xfId="0" applyFont="1" applyProtection="1">
      <protection hidden="1"/>
    </xf>
    <xf numFmtId="0" fontId="67" fillId="0" borderId="0" xfId="0" applyFont="1" applyAlignment="1">
      <alignment horizontal="center"/>
    </xf>
    <xf numFmtId="1" fontId="67" fillId="0" borderId="0" xfId="0" applyNumberFormat="1" applyFont="1"/>
    <xf numFmtId="0" fontId="67" fillId="0" borderId="0" xfId="0" applyFont="1"/>
    <xf numFmtId="0" fontId="52" fillId="0" borderId="0" xfId="0" applyFont="1" applyAlignment="1" applyProtection="1">
      <alignment horizontal="left"/>
      <protection hidden="1"/>
    </xf>
    <xf numFmtId="0" fontId="52" fillId="0" borderId="0" xfId="0" applyFont="1" applyAlignment="1" applyProtection="1">
      <alignment horizontal="left" vertical="center" indent="5"/>
      <protection hidden="1"/>
    </xf>
    <xf numFmtId="0" fontId="56" fillId="0" borderId="12" xfId="0" applyFont="1" applyBorder="1" applyAlignment="1" applyProtection="1">
      <alignment horizontal="center" vertical="center" wrapText="1"/>
      <protection hidden="1"/>
    </xf>
    <xf numFmtId="0" fontId="56" fillId="0" borderId="64" xfId="0" applyFont="1" applyBorder="1" applyAlignment="1" applyProtection="1">
      <alignment horizontal="center" vertical="center" wrapText="1"/>
      <protection hidden="1"/>
    </xf>
    <xf numFmtId="0" fontId="56" fillId="0" borderId="27" xfId="0" applyFont="1" applyBorder="1" applyAlignment="1" applyProtection="1">
      <alignment horizontal="center" vertical="center" wrapText="1"/>
      <protection hidden="1"/>
    </xf>
    <xf numFmtId="0" fontId="56" fillId="0" borderId="174" xfId="0" applyFont="1" applyBorder="1" applyAlignment="1" applyProtection="1">
      <alignment horizontal="center" vertical="center" wrapText="1"/>
      <protection hidden="1"/>
    </xf>
    <xf numFmtId="0" fontId="56" fillId="0" borderId="153" xfId="0" applyFont="1" applyBorder="1" applyAlignment="1" applyProtection="1">
      <alignment horizontal="center" vertical="center" wrapText="1"/>
      <protection hidden="1"/>
    </xf>
    <xf numFmtId="0" fontId="59" fillId="0" borderId="23" xfId="0" applyFont="1" applyBorder="1" applyAlignment="1" applyProtection="1">
      <alignment horizontal="left" vertical="center" wrapText="1" indent="1"/>
      <protection hidden="1"/>
    </xf>
    <xf numFmtId="3" fontId="33" fillId="0" borderId="24" xfId="0" applyNumberFormat="1" applyFont="1" applyBorder="1" applyAlignment="1" applyProtection="1">
      <alignment horizontal="center" vertical="center" shrinkToFit="1"/>
      <protection hidden="1"/>
    </xf>
    <xf numFmtId="3" fontId="33" fillId="0" borderId="66" xfId="0" applyNumberFormat="1" applyFont="1" applyBorder="1" applyAlignment="1" applyProtection="1">
      <alignment horizontal="center" vertical="center" shrinkToFit="1"/>
      <protection hidden="1"/>
    </xf>
    <xf numFmtId="3" fontId="33" fillId="0" borderId="23" xfId="0" applyNumberFormat="1" applyFont="1" applyBorder="1" applyAlignment="1" applyProtection="1">
      <alignment horizontal="center" vertical="center" shrinkToFit="1"/>
      <protection hidden="1"/>
    </xf>
    <xf numFmtId="3" fontId="33" fillId="0" borderId="30" xfId="0" applyNumberFormat="1" applyFont="1" applyBorder="1" applyAlignment="1" applyProtection="1">
      <alignment horizontal="center" vertical="center" shrinkToFit="1"/>
      <protection hidden="1"/>
    </xf>
    <xf numFmtId="3" fontId="33" fillId="0" borderId="156" xfId="0" applyNumberFormat="1" applyFont="1" applyBorder="1" applyAlignment="1" applyProtection="1">
      <alignment horizontal="center" vertical="center" shrinkToFit="1"/>
      <protection hidden="1"/>
    </xf>
    <xf numFmtId="3" fontId="48" fillId="0" borderId="18" xfId="0" applyNumberFormat="1" applyFont="1" applyBorder="1" applyAlignment="1" applyProtection="1">
      <alignment horizontal="center" vertical="center" shrinkToFit="1"/>
      <protection hidden="1"/>
    </xf>
    <xf numFmtId="3" fontId="48" fillId="0" borderId="157" xfId="0" applyNumberFormat="1" applyFont="1" applyBorder="1" applyAlignment="1" applyProtection="1">
      <alignment horizontal="center" vertical="center" shrinkToFit="1"/>
      <protection hidden="1"/>
    </xf>
    <xf numFmtId="3" fontId="48" fillId="0" borderId="62" xfId="0" applyNumberFormat="1" applyFont="1" applyBorder="1" applyAlignment="1" applyProtection="1">
      <alignment horizontal="center" vertical="center" shrinkToFit="1"/>
      <protection hidden="1"/>
    </xf>
    <xf numFmtId="3" fontId="48" fillId="0" borderId="159" xfId="0" applyNumberFormat="1" applyFont="1" applyBorder="1" applyAlignment="1" applyProtection="1">
      <alignment horizontal="center" vertical="center" shrinkToFit="1"/>
      <protection hidden="1"/>
    </xf>
    <xf numFmtId="3" fontId="48" fillId="0" borderId="168" xfId="0" applyNumberFormat="1" applyFont="1" applyBorder="1" applyAlignment="1" applyProtection="1">
      <alignment horizontal="center" vertical="center" shrinkToFit="1"/>
      <protection hidden="1"/>
    </xf>
    <xf numFmtId="3" fontId="48" fillId="0" borderId="141" xfId="0" applyNumberFormat="1" applyFont="1" applyBorder="1" applyAlignment="1" applyProtection="1">
      <alignment horizontal="center" vertical="center" shrinkToFit="1"/>
      <protection hidden="1"/>
    </xf>
    <xf numFmtId="3" fontId="48" fillId="0" borderId="31" xfId="0" applyNumberFormat="1" applyFont="1" applyBorder="1" applyAlignment="1" applyProtection="1">
      <alignment horizontal="center" vertical="center" shrinkToFit="1"/>
      <protection hidden="1"/>
    </xf>
    <xf numFmtId="3" fontId="48" fillId="0" borderId="153" xfId="0" applyNumberFormat="1" applyFont="1" applyBorder="1" applyAlignment="1" applyProtection="1">
      <alignment horizontal="center" vertical="center" shrinkToFit="1"/>
      <protection hidden="1"/>
    </xf>
    <xf numFmtId="3" fontId="48" fillId="0" borderId="72" xfId="0" applyNumberFormat="1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wrapText="1"/>
      <protection hidden="1"/>
    </xf>
    <xf numFmtId="0" fontId="84" fillId="0" borderId="0" xfId="0" applyFont="1" applyAlignment="1" applyProtection="1">
      <alignment horizontal="center" vertical="center"/>
      <protection hidden="1"/>
    </xf>
    <xf numFmtId="0" fontId="85" fillId="0" borderId="0" xfId="0" applyFont="1" applyAlignment="1" applyProtection="1">
      <alignment horizontal="center" vertical="center"/>
      <protection hidden="1"/>
    </xf>
    <xf numFmtId="0" fontId="52" fillId="0" borderId="0" xfId="0" applyFont="1" applyAlignment="1" applyProtection="1">
      <alignment horizontal="center" vertical="center"/>
      <protection hidden="1"/>
    </xf>
    <xf numFmtId="0" fontId="52" fillId="0" borderId="0" xfId="0" applyFont="1" applyAlignment="1">
      <alignment vertical="center" wrapText="1"/>
    </xf>
    <xf numFmtId="0" fontId="53" fillId="0" borderId="0" xfId="0" applyFont="1" applyAlignment="1">
      <alignment vertical="center" wrapText="1"/>
    </xf>
    <xf numFmtId="0" fontId="52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 wrapText="1"/>
      <protection hidden="1"/>
    </xf>
    <xf numFmtId="0" fontId="56" fillId="0" borderId="84" xfId="0" applyFont="1" applyBorder="1" applyAlignment="1" applyProtection="1">
      <alignment horizontal="center" vertical="center" wrapText="1"/>
      <protection hidden="1"/>
    </xf>
    <xf numFmtId="0" fontId="56" fillId="0" borderId="154" xfId="0" applyFont="1" applyBorder="1" applyAlignment="1" applyProtection="1">
      <alignment horizontal="center" vertical="center" wrapText="1"/>
      <protection hidden="1"/>
    </xf>
    <xf numFmtId="3" fontId="56" fillId="0" borderId="24" xfId="0" applyNumberFormat="1" applyFont="1" applyBorder="1" applyAlignment="1" applyProtection="1">
      <alignment horizontal="center" vertical="center" shrinkToFit="1"/>
      <protection hidden="1"/>
    </xf>
    <xf numFmtId="3" fontId="56" fillId="0" borderId="66" xfId="0" applyNumberFormat="1" applyFont="1" applyBorder="1" applyAlignment="1" applyProtection="1">
      <alignment horizontal="center" vertical="center" shrinkToFit="1"/>
      <protection hidden="1"/>
    </xf>
    <xf numFmtId="3" fontId="56" fillId="0" borderId="23" xfId="0" applyNumberFormat="1" applyFont="1" applyBorder="1" applyAlignment="1" applyProtection="1">
      <alignment horizontal="center" vertical="center" shrinkToFit="1"/>
      <protection hidden="1"/>
    </xf>
    <xf numFmtId="3" fontId="56" fillId="0" borderId="155" xfId="0" applyNumberFormat="1" applyFont="1" applyBorder="1" applyAlignment="1" applyProtection="1">
      <alignment horizontal="center" vertical="center" shrinkToFit="1"/>
      <protection hidden="1"/>
    </xf>
    <xf numFmtId="3" fontId="56" fillId="0" borderId="156" xfId="0" applyNumberFormat="1" applyFont="1" applyBorder="1" applyAlignment="1" applyProtection="1">
      <alignment horizontal="center" vertical="center" shrinkToFit="1"/>
      <protection hidden="1"/>
    </xf>
    <xf numFmtId="0" fontId="88" fillId="0" borderId="0" xfId="0" applyFont="1" applyAlignment="1" applyProtection="1">
      <alignment horizontal="center" vertical="center" wrapText="1"/>
      <protection hidden="1"/>
    </xf>
    <xf numFmtId="0" fontId="88" fillId="0" borderId="58" xfId="0" applyFont="1" applyBorder="1" applyAlignment="1" applyProtection="1">
      <alignment horizontal="center" vertical="center" wrapText="1"/>
      <protection hidden="1"/>
    </xf>
    <xf numFmtId="3" fontId="48" fillId="0" borderId="58" xfId="0" applyNumberFormat="1" applyFont="1" applyBorder="1" applyAlignment="1" applyProtection="1">
      <alignment horizontal="center" vertical="center" shrinkToFit="1"/>
      <protection hidden="1"/>
    </xf>
    <xf numFmtId="0" fontId="88" fillId="0" borderId="25" xfId="0" applyFont="1" applyBorder="1" applyAlignment="1" applyProtection="1">
      <alignment horizontal="center" vertical="center" wrapText="1"/>
      <protection hidden="1"/>
    </xf>
    <xf numFmtId="3" fontId="48" fillId="0" borderId="26" xfId="0" applyNumberFormat="1" applyFont="1" applyBorder="1" applyAlignment="1" applyProtection="1">
      <alignment horizontal="center" vertical="center" shrinkToFit="1"/>
      <protection hidden="1"/>
    </xf>
    <xf numFmtId="3" fontId="48" fillId="0" borderId="161" xfId="0" applyNumberFormat="1" applyFont="1" applyBorder="1" applyAlignment="1" applyProtection="1">
      <alignment horizontal="center" vertical="center" shrinkToFit="1"/>
      <protection hidden="1"/>
    </xf>
    <xf numFmtId="3" fontId="48" fillId="0" borderId="25" xfId="0" applyNumberFormat="1" applyFont="1" applyBorder="1" applyAlignment="1" applyProtection="1">
      <alignment horizontal="center" vertical="center" shrinkToFit="1"/>
      <protection hidden="1"/>
    </xf>
    <xf numFmtId="0" fontId="88" fillId="0" borderId="21" xfId="0" applyFont="1" applyBorder="1" applyAlignment="1" applyProtection="1">
      <alignment horizontal="center" vertical="center" wrapText="1"/>
      <protection hidden="1"/>
    </xf>
    <xf numFmtId="3" fontId="48" fillId="0" borderId="22" xfId="0" applyNumberFormat="1" applyFont="1" applyBorder="1" applyAlignment="1" applyProtection="1">
      <alignment horizontal="center" vertical="center" shrinkToFit="1"/>
      <protection hidden="1"/>
    </xf>
    <xf numFmtId="3" fontId="48" fillId="0" borderId="163" xfId="0" applyNumberFormat="1" applyFont="1" applyBorder="1" applyAlignment="1" applyProtection="1">
      <alignment horizontal="center" vertical="center" shrinkToFit="1"/>
      <protection hidden="1"/>
    </xf>
    <xf numFmtId="3" fontId="48" fillId="0" borderId="21" xfId="0" applyNumberFormat="1" applyFont="1" applyBorder="1" applyAlignment="1" applyProtection="1">
      <alignment horizontal="center" vertical="center" shrinkToFit="1"/>
      <protection hidden="1"/>
    </xf>
    <xf numFmtId="0" fontId="88" fillId="0" borderId="27" xfId="0" applyFont="1" applyBorder="1" applyAlignment="1" applyProtection="1">
      <alignment horizontal="center" vertical="center" wrapText="1"/>
      <protection hidden="1"/>
    </xf>
    <xf numFmtId="3" fontId="48" fillId="0" borderId="27" xfId="0" applyNumberFormat="1" applyFont="1" applyBorder="1" applyAlignment="1" applyProtection="1">
      <alignment horizontal="center" vertical="center" shrinkToFit="1"/>
      <protection hidden="1"/>
    </xf>
    <xf numFmtId="0" fontId="67" fillId="0" borderId="0" xfId="0" applyFont="1" applyAlignment="1" applyProtection="1">
      <alignment horizontal="center" vertical="center" wrapText="1"/>
      <protection hidden="1"/>
    </xf>
    <xf numFmtId="0" fontId="55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55" fillId="0" borderId="194" xfId="0" applyFont="1" applyBorder="1" applyAlignment="1" applyProtection="1">
      <alignment horizontal="center" vertical="center"/>
      <protection hidden="1"/>
    </xf>
    <xf numFmtId="0" fontId="55" fillId="0" borderId="195" xfId="0" applyFont="1" applyBorder="1" applyAlignment="1" applyProtection="1">
      <alignment horizontal="center" vertical="center" wrapText="1"/>
      <protection hidden="1"/>
    </xf>
    <xf numFmtId="0" fontId="48" fillId="0" borderId="28" xfId="0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horizontal="center" vertical="center" wrapText="1"/>
      <protection hidden="1"/>
    </xf>
    <xf numFmtId="0" fontId="88" fillId="0" borderId="0" xfId="0" applyFont="1" applyAlignment="1" applyProtection="1">
      <alignment horizontal="center" vertical="center"/>
      <protection hidden="1"/>
    </xf>
    <xf numFmtId="0" fontId="48" fillId="0" borderId="58" xfId="0" applyFont="1" applyBorder="1" applyAlignment="1" applyProtection="1">
      <alignment horizontal="center" vertical="center" wrapText="1"/>
      <protection hidden="1"/>
    </xf>
    <xf numFmtId="0" fontId="88" fillId="0" borderId="61" xfId="0" applyFont="1" applyBorder="1" applyAlignment="1" applyProtection="1">
      <alignment horizontal="center" vertical="center"/>
      <protection hidden="1"/>
    </xf>
    <xf numFmtId="0" fontId="60" fillId="0" borderId="0" xfId="0" applyFont="1" applyAlignment="1" applyProtection="1">
      <alignment vertical="center" wrapText="1"/>
      <protection hidden="1"/>
    </xf>
    <xf numFmtId="0" fontId="60" fillId="0" borderId="0" xfId="0" applyFont="1" applyAlignment="1" applyProtection="1">
      <alignment horizontal="left" vertical="center" wrapText="1" indent="1"/>
      <protection hidden="1"/>
    </xf>
    <xf numFmtId="0" fontId="88" fillId="0" borderId="61" xfId="0" applyFont="1" applyBorder="1" applyAlignment="1" applyProtection="1">
      <alignment horizontal="center" vertical="center" shrinkToFi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41" fillId="0" borderId="0" xfId="0" quotePrefix="1" applyFont="1" applyAlignment="1" applyProtection="1">
      <alignment horizontal="center" vertical="center"/>
      <protection hidden="1"/>
    </xf>
    <xf numFmtId="0" fontId="48" fillId="0" borderId="69" xfId="0" applyFont="1" applyBorder="1" applyAlignment="1" applyProtection="1">
      <alignment horizontal="center" vertical="center" wrapText="1"/>
      <protection hidden="1"/>
    </xf>
    <xf numFmtId="0" fontId="56" fillId="0" borderId="69" xfId="0" applyFont="1" applyBorder="1" applyAlignment="1" applyProtection="1">
      <alignment horizontal="center" vertical="center" wrapText="1"/>
      <protection hidden="1"/>
    </xf>
    <xf numFmtId="0" fontId="88" fillId="0" borderId="73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3" fontId="41" fillId="0" borderId="0" xfId="0" applyNumberFormat="1" applyFont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56" fillId="0" borderId="31" xfId="0" applyFont="1" applyBorder="1" applyAlignment="1" applyProtection="1">
      <alignment horizontal="center" wrapText="1"/>
      <protection hidden="1"/>
    </xf>
    <xf numFmtId="0" fontId="56" fillId="0" borderId="64" xfId="0" applyFont="1" applyBorder="1" applyAlignment="1" applyProtection="1">
      <alignment horizontal="center" wrapText="1"/>
      <protection hidden="1"/>
    </xf>
    <xf numFmtId="0" fontId="56" fillId="0" borderId="65" xfId="0" applyFont="1" applyBorder="1" applyAlignment="1" applyProtection="1">
      <alignment horizontal="center" wrapText="1"/>
      <protection hidden="1"/>
    </xf>
    <xf numFmtId="0" fontId="56" fillId="0" borderId="118" xfId="0" applyFont="1" applyBorder="1" applyAlignment="1" applyProtection="1">
      <alignment horizontal="center" wrapText="1"/>
      <protection hidden="1"/>
    </xf>
    <xf numFmtId="0" fontId="56" fillId="0" borderId="12" xfId="0" applyFont="1" applyBorder="1" applyAlignment="1" applyProtection="1">
      <alignment horizontal="center" wrapText="1"/>
      <protection hidden="1"/>
    </xf>
    <xf numFmtId="0" fontId="56" fillId="0" borderId="27" xfId="0" applyFont="1" applyBorder="1" applyAlignment="1" applyProtection="1">
      <alignment horizontal="center" wrapText="1"/>
      <protection hidden="1"/>
    </xf>
    <xf numFmtId="3" fontId="48" fillId="0" borderId="150" xfId="0" applyNumberFormat="1" applyFont="1" applyBorder="1" applyAlignment="1" applyProtection="1">
      <alignment horizontal="center" vertical="center" shrinkToFit="1"/>
      <protection hidden="1"/>
    </xf>
    <xf numFmtId="3" fontId="48" fillId="0" borderId="40" xfId="0" applyNumberFormat="1" applyFont="1" applyBorder="1" applyAlignment="1" applyProtection="1">
      <alignment horizontal="center" vertical="center" shrinkToFit="1"/>
      <protection hidden="1"/>
    </xf>
    <xf numFmtId="3" fontId="48" fillId="0" borderId="74" xfId="0" applyNumberFormat="1" applyFont="1" applyBorder="1" applyAlignment="1" applyProtection="1">
      <alignment horizontal="center" vertical="center" shrinkToFit="1"/>
      <protection hidden="1"/>
    </xf>
    <xf numFmtId="0" fontId="67" fillId="0" borderId="6" xfId="0" applyFont="1" applyBorder="1" applyAlignment="1" applyProtection="1">
      <alignment horizontal="center" vertical="center"/>
      <protection hidden="1"/>
    </xf>
    <xf numFmtId="0" fontId="36" fillId="0" borderId="0" xfId="45" applyFont="1" applyAlignment="1">
      <alignment vertical="center" wrapText="1"/>
    </xf>
    <xf numFmtId="0" fontId="36" fillId="0" borderId="0" xfId="45" applyFont="1" applyAlignment="1">
      <alignment horizontal="left" vertical="center" wrapText="1"/>
    </xf>
    <xf numFmtId="0" fontId="36" fillId="0" borderId="0" xfId="45" applyFont="1" applyAlignment="1">
      <alignment wrapText="1"/>
    </xf>
    <xf numFmtId="0" fontId="36" fillId="37" borderId="201" xfId="45" applyFont="1" applyFill="1" applyBorder="1" applyAlignment="1">
      <alignment vertical="center"/>
    </xf>
    <xf numFmtId="0" fontId="27" fillId="33" borderId="0" xfId="45" applyFont="1" applyFill="1"/>
    <xf numFmtId="0" fontId="49" fillId="37" borderId="0" xfId="45" applyFont="1" applyFill="1" applyAlignment="1">
      <alignment horizontal="left" wrapText="1"/>
    </xf>
    <xf numFmtId="0" fontId="28" fillId="0" borderId="0" xfId="45" applyFont="1"/>
    <xf numFmtId="0" fontId="91" fillId="38" borderId="201" xfId="45" applyFont="1" applyFill="1" applyBorder="1" applyAlignment="1">
      <alignment wrapText="1"/>
    </xf>
    <xf numFmtId="0" fontId="91" fillId="38" borderId="0" xfId="45" applyFont="1" applyFill="1" applyAlignment="1">
      <alignment wrapText="1"/>
    </xf>
    <xf numFmtId="0" fontId="28" fillId="0" borderId="0" xfId="45" applyFont="1" applyAlignment="1">
      <alignment horizontal="left"/>
    </xf>
    <xf numFmtId="0" fontId="28" fillId="39" borderId="0" xfId="45" quotePrefix="1" applyFont="1" applyFill="1"/>
    <xf numFmtId="0" fontId="28" fillId="39" borderId="0" xfId="45" applyFont="1" applyFill="1"/>
    <xf numFmtId="0" fontId="92" fillId="38" borderId="201" xfId="45" applyFont="1" applyFill="1" applyBorder="1" applyAlignment="1">
      <alignment wrapText="1"/>
    </xf>
    <xf numFmtId="0" fontId="27" fillId="38" borderId="0" xfId="45" applyFont="1" applyFill="1" applyAlignment="1">
      <alignment wrapText="1"/>
    </xf>
    <xf numFmtId="0" fontId="92" fillId="41" borderId="0" xfId="45" quotePrefix="1" applyFont="1" applyFill="1"/>
    <xf numFmtId="0" fontId="92" fillId="41" borderId="0" xfId="45" applyFont="1" applyFill="1"/>
    <xf numFmtId="0" fontId="92" fillId="41" borderId="0" xfId="45" applyFont="1" applyFill="1" applyAlignment="1">
      <alignment horizontal="left"/>
    </xf>
    <xf numFmtId="0" fontId="92" fillId="40" borderId="203" xfId="45" applyFont="1" applyFill="1" applyBorder="1"/>
    <xf numFmtId="0" fontId="28" fillId="0" borderId="203" xfId="45" applyFont="1" applyBorder="1"/>
    <xf numFmtId="0" fontId="92" fillId="0" borderId="0" xfId="45" applyFont="1"/>
    <xf numFmtId="0" fontId="28" fillId="0" borderId="202" xfId="45" applyFont="1" applyBorder="1"/>
    <xf numFmtId="0" fontId="91" fillId="38" borderId="204" xfId="45" applyFont="1" applyFill="1" applyBorder="1" applyAlignment="1">
      <alignment wrapText="1"/>
    </xf>
    <xf numFmtId="3" fontId="48" fillId="36" borderId="14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4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40" xfId="0" applyNumberFormat="1" applyFont="1" applyFill="1" applyBorder="1" applyAlignment="1" applyProtection="1">
      <alignment horizontal="center" vertical="center" shrinkToFit="1"/>
      <protection locked="0"/>
    </xf>
    <xf numFmtId="0" fontId="60" fillId="0" borderId="0" xfId="0" applyFont="1" applyAlignment="1" applyProtection="1">
      <alignment horizontal="left" vertical="center" indent="1"/>
      <protection hidden="1"/>
    </xf>
    <xf numFmtId="3" fontId="48" fillId="36" borderId="15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5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9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0" xfId="0" applyFont="1" applyFill="1" applyAlignment="1" applyProtection="1">
      <alignment horizontal="left" vertical="center" shrinkToFit="1"/>
      <protection locked="0"/>
    </xf>
    <xf numFmtId="0" fontId="48" fillId="36" borderId="58" xfId="0" applyFont="1" applyFill="1" applyBorder="1" applyAlignment="1" applyProtection="1">
      <alignment horizontal="left" vertical="center" shrinkToFit="1"/>
      <protection locked="0"/>
    </xf>
    <xf numFmtId="0" fontId="48" fillId="36" borderId="69" xfId="0" applyFont="1" applyFill="1" applyBorder="1" applyAlignment="1" applyProtection="1">
      <alignment horizontal="left" vertical="center" shrinkToFit="1"/>
      <protection locked="0"/>
    </xf>
    <xf numFmtId="0" fontId="48" fillId="36" borderId="18" xfId="0" applyFont="1" applyFill="1" applyBorder="1" applyAlignment="1" applyProtection="1">
      <alignment horizontal="center" vertical="center" shrinkToFit="1"/>
      <protection locked="0"/>
    </xf>
    <xf numFmtId="0" fontId="48" fillId="36" borderId="62" xfId="0" applyFont="1" applyFill="1" applyBorder="1" applyAlignment="1" applyProtection="1">
      <alignment horizontal="center" vertical="center" shrinkToFit="1"/>
      <protection locked="0"/>
    </xf>
    <xf numFmtId="3" fontId="48" fillId="36" borderId="6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7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0" xfId="0" applyNumberFormat="1" applyFont="1" applyFill="1" applyAlignment="1" applyProtection="1">
      <alignment horizontal="center" vertical="center" shrinkToFit="1"/>
      <protection locked="0"/>
    </xf>
    <xf numFmtId="3" fontId="48" fillId="36" borderId="5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5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6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6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6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54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8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6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7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31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132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8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0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96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85" xfId="0" applyNumberFormat="1" applyFont="1" applyFill="1" applyBorder="1" applyAlignment="1" applyProtection="1">
      <alignment horizontal="center" vertical="center"/>
      <protection locked="0"/>
    </xf>
    <xf numFmtId="3" fontId="51" fillId="36" borderId="44" xfId="0" applyNumberFormat="1" applyFont="1" applyFill="1" applyBorder="1" applyAlignment="1" applyProtection="1">
      <alignment horizontal="center" vertical="center"/>
      <protection locked="0"/>
    </xf>
    <xf numFmtId="3" fontId="51" fillId="36" borderId="85" xfId="0" applyNumberFormat="1" applyFont="1" applyFill="1" applyBorder="1" applyAlignment="1" applyProtection="1">
      <alignment horizontal="center" vertical="center" wrapText="1"/>
      <protection locked="0"/>
    </xf>
    <xf numFmtId="3" fontId="48" fillId="36" borderId="85" xfId="0" applyNumberFormat="1" applyFont="1" applyFill="1" applyBorder="1" applyAlignment="1" applyProtection="1">
      <alignment horizontal="center" wrapText="1"/>
      <protection locked="0"/>
    </xf>
    <xf numFmtId="3" fontId="48" fillId="36" borderId="44" xfId="0" applyNumberFormat="1" applyFont="1" applyFill="1" applyBorder="1" applyAlignment="1" applyProtection="1">
      <alignment horizontal="center" wrapText="1"/>
      <protection locked="0"/>
    </xf>
    <xf numFmtId="3" fontId="48" fillId="36" borderId="140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140" xfId="0" applyNumberFormat="1" applyFont="1" applyFill="1" applyBorder="1" applyAlignment="1" applyProtection="1">
      <alignment horizontal="center" vertical="center"/>
      <protection locked="0"/>
    </xf>
    <xf numFmtId="3" fontId="51" fillId="36" borderId="46" xfId="0" applyNumberFormat="1" applyFont="1" applyFill="1" applyBorder="1" applyAlignment="1" applyProtection="1">
      <alignment horizontal="center" vertical="center"/>
      <protection locked="0"/>
    </xf>
    <xf numFmtId="3" fontId="48" fillId="36" borderId="98" xfId="0" applyNumberFormat="1" applyFont="1" applyFill="1" applyBorder="1" applyAlignment="1" applyProtection="1">
      <alignment horizontal="center" vertical="center" shrinkToFit="1"/>
      <protection locked="0"/>
    </xf>
    <xf numFmtId="3" fontId="51" fillId="36" borderId="98" xfId="0" applyNumberFormat="1" applyFont="1" applyFill="1" applyBorder="1" applyAlignment="1" applyProtection="1">
      <alignment horizontal="center" vertical="center"/>
      <protection locked="0"/>
    </xf>
    <xf numFmtId="3" fontId="51" fillId="36" borderId="55" xfId="0" applyNumberFormat="1" applyFont="1" applyFill="1" applyBorder="1" applyAlignment="1" applyProtection="1">
      <alignment horizontal="center" vertical="center"/>
      <protection locked="0"/>
    </xf>
    <xf numFmtId="0" fontId="28" fillId="36" borderId="60" xfId="0" applyFont="1" applyFill="1" applyBorder="1" applyAlignment="1" applyProtection="1">
      <alignment horizontal="center" vertical="center"/>
      <protection locked="0"/>
    </xf>
    <xf numFmtId="0" fontId="28" fillId="36" borderId="57" xfId="0" applyFont="1" applyFill="1" applyBorder="1" applyAlignment="1" applyProtection="1">
      <alignment horizontal="left" vertical="top" shrinkToFit="1"/>
      <protection locked="0"/>
    </xf>
    <xf numFmtId="3" fontId="48" fillId="36" borderId="47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02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8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57" xfId="0" applyFont="1" applyFill="1" applyBorder="1" applyAlignment="1" applyProtection="1">
      <alignment horizontal="center" vertical="center" shrinkToFit="1"/>
      <protection locked="0"/>
    </xf>
    <xf numFmtId="3" fontId="48" fillId="36" borderId="178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179" xfId="0" applyFont="1" applyFill="1" applyBorder="1" applyAlignment="1" applyProtection="1">
      <alignment horizontal="center" vertical="center" shrinkToFit="1"/>
      <protection locked="0"/>
    </xf>
    <xf numFmtId="3" fontId="48" fillId="36" borderId="138" xfId="0" applyNumberFormat="1" applyFont="1" applyFill="1" applyBorder="1" applyAlignment="1" applyProtection="1">
      <alignment horizontal="center" vertical="center" shrinkToFit="1"/>
      <protection locked="0"/>
    </xf>
    <xf numFmtId="0" fontId="48" fillId="36" borderId="139" xfId="0" applyFont="1" applyFill="1" applyBorder="1" applyAlignment="1" applyProtection="1">
      <alignment horizontal="center" vertical="center" shrinkToFit="1"/>
      <protection locked="0"/>
    </xf>
    <xf numFmtId="0" fontId="42" fillId="36" borderId="58" xfId="0" applyFont="1" applyFill="1" applyBorder="1" applyAlignment="1" applyProtection="1">
      <alignment horizontal="left" vertical="center" wrapText="1" indent="3"/>
      <protection locked="0"/>
    </xf>
    <xf numFmtId="0" fontId="51" fillId="36" borderId="68" xfId="0" applyFont="1" applyFill="1" applyBorder="1" applyAlignment="1" applyProtection="1">
      <alignment horizontal="center" vertical="center" shrinkToFit="1"/>
      <protection locked="0"/>
    </xf>
    <xf numFmtId="0" fontId="51" fillId="36" borderId="107" xfId="0" applyFont="1" applyFill="1" applyBorder="1" applyAlignment="1" applyProtection="1">
      <alignment horizontal="center" vertical="center" shrinkToFit="1"/>
      <protection locked="0"/>
    </xf>
    <xf numFmtId="0" fontId="51" fillId="36" borderId="62" xfId="0" applyFont="1" applyFill="1" applyBorder="1" applyAlignment="1" applyProtection="1">
      <alignment horizontal="center" vertical="center" shrinkToFit="1"/>
      <protection locked="0"/>
    </xf>
    <xf numFmtId="0" fontId="51" fillId="36" borderId="57" xfId="0" applyFont="1" applyFill="1" applyBorder="1" applyAlignment="1" applyProtection="1">
      <alignment horizontal="center" vertical="center" shrinkToFit="1"/>
      <protection locked="0"/>
    </xf>
    <xf numFmtId="0" fontId="51" fillId="36" borderId="12" xfId="0" applyFont="1" applyFill="1" applyBorder="1" applyAlignment="1" applyProtection="1">
      <alignment horizontal="center" vertical="center" shrinkToFit="1"/>
      <protection locked="0"/>
    </xf>
    <xf numFmtId="0" fontId="51" fillId="36" borderId="105" xfId="0" applyFont="1" applyFill="1" applyBorder="1" applyAlignment="1" applyProtection="1">
      <alignment horizontal="center" vertical="center" shrinkToFit="1"/>
      <protection locked="0"/>
    </xf>
    <xf numFmtId="0" fontId="51" fillId="36" borderId="31" xfId="0" applyFont="1" applyFill="1" applyBorder="1" applyAlignment="1" applyProtection="1">
      <alignment horizontal="center" vertical="center" shrinkToFit="1"/>
      <protection locked="0"/>
    </xf>
    <xf numFmtId="0" fontId="51" fillId="36" borderId="101" xfId="0" applyFont="1" applyFill="1" applyBorder="1" applyAlignment="1" applyProtection="1">
      <alignment horizontal="center" vertical="center" shrinkToFit="1"/>
      <protection locked="0"/>
    </xf>
    <xf numFmtId="0" fontId="51" fillId="36" borderId="41" xfId="0" applyFont="1" applyFill="1" applyBorder="1" applyAlignment="1" applyProtection="1">
      <alignment horizontal="center" vertical="center"/>
      <protection locked="0"/>
    </xf>
    <xf numFmtId="0" fontId="51" fillId="36" borderId="39" xfId="0" applyFont="1" applyFill="1" applyBorder="1" applyAlignment="1" applyProtection="1">
      <alignment horizontal="center" vertical="center"/>
      <protection locked="0"/>
    </xf>
    <xf numFmtId="0" fontId="51" fillId="36" borderId="188" xfId="0" applyFont="1" applyFill="1" applyBorder="1" applyAlignment="1" applyProtection="1">
      <alignment horizontal="center" vertical="center"/>
      <protection locked="0"/>
    </xf>
    <xf numFmtId="0" fontId="51" fillId="36" borderId="187" xfId="0" applyFont="1" applyFill="1" applyBorder="1" applyAlignment="1" applyProtection="1">
      <alignment horizontal="center" vertical="center"/>
      <protection locked="0"/>
    </xf>
    <xf numFmtId="0" fontId="51" fillId="36" borderId="59" xfId="0" applyFont="1" applyFill="1" applyBorder="1" applyAlignment="1" applyProtection="1">
      <alignment horizontal="center" vertical="center"/>
      <protection locked="0"/>
    </xf>
    <xf numFmtId="0" fontId="51" fillId="36" borderId="57" xfId="0" applyFont="1" applyFill="1" applyBorder="1" applyAlignment="1" applyProtection="1">
      <alignment horizontal="center" vertical="center"/>
      <protection locked="0"/>
    </xf>
    <xf numFmtId="0" fontId="51" fillId="36" borderId="190" xfId="0" applyFont="1" applyFill="1" applyBorder="1" applyAlignment="1" applyProtection="1">
      <alignment horizontal="center" vertical="center"/>
      <protection locked="0"/>
    </xf>
    <xf numFmtId="0" fontId="51" fillId="36" borderId="107" xfId="0" applyFont="1" applyFill="1" applyBorder="1" applyAlignment="1" applyProtection="1">
      <alignment horizontal="center" vertical="center"/>
      <protection locked="0"/>
    </xf>
    <xf numFmtId="0" fontId="51" fillId="36" borderId="191" xfId="0" applyFont="1" applyFill="1" applyBorder="1" applyAlignment="1" applyProtection="1">
      <alignment horizontal="center" vertical="center"/>
      <protection locked="0"/>
    </xf>
    <xf numFmtId="0" fontId="51" fillId="36" borderId="192" xfId="0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left" vertical="center" indent="1"/>
      <protection hidden="1"/>
    </xf>
    <xf numFmtId="0" fontId="90" fillId="0" borderId="0" xfId="0" applyFont="1" applyAlignment="1" applyProtection="1">
      <alignment horizontal="left" vertical="center" wrapText="1" indent="1"/>
      <protection hidden="1"/>
    </xf>
    <xf numFmtId="0" fontId="58" fillId="0" borderId="23" xfId="0" applyFont="1" applyBorder="1" applyAlignment="1" applyProtection="1">
      <alignment vertical="center" wrapText="1"/>
      <protection hidden="1"/>
    </xf>
    <xf numFmtId="0" fontId="93" fillId="0" borderId="23" xfId="0" applyFont="1" applyBorder="1" applyAlignment="1" applyProtection="1">
      <alignment horizontal="center" vertical="center" wrapText="1"/>
      <protection hidden="1"/>
    </xf>
    <xf numFmtId="0" fontId="94" fillId="0" borderId="0" xfId="0" applyFont="1" applyAlignment="1" applyProtection="1">
      <alignment vertical="center"/>
      <protection hidden="1"/>
    </xf>
    <xf numFmtId="0" fontId="95" fillId="0" borderId="0" xfId="0" applyFont="1" applyAlignment="1" applyProtection="1">
      <alignment vertical="center"/>
      <protection hidden="1"/>
    </xf>
    <xf numFmtId="0" fontId="75" fillId="0" borderId="0" xfId="0" applyFont="1" applyAlignment="1" applyProtection="1">
      <alignment horizontal="center" vertical="center"/>
      <protection hidden="1"/>
    </xf>
    <xf numFmtId="3" fontId="48" fillId="0" borderId="70" xfId="0" applyNumberFormat="1" applyFont="1" applyBorder="1" applyAlignment="1" applyProtection="1">
      <alignment horizontal="center" vertical="center" shrinkToFit="1"/>
      <protection hidden="1"/>
    </xf>
    <xf numFmtId="0" fontId="96" fillId="0" borderId="0" xfId="0" applyFont="1"/>
    <xf numFmtId="0" fontId="97" fillId="42" borderId="206" xfId="0" applyFont="1" applyFill="1" applyBorder="1"/>
    <xf numFmtId="0" fontId="97" fillId="43" borderId="0" xfId="0" applyFont="1" applyFill="1"/>
    <xf numFmtId="0" fontId="98" fillId="44" borderId="0" xfId="0" applyFont="1" applyFill="1"/>
    <xf numFmtId="0" fontId="99" fillId="44" borderId="0" xfId="0" applyFont="1" applyFill="1"/>
    <xf numFmtId="0" fontId="98" fillId="45" borderId="0" xfId="0" applyFont="1" applyFill="1"/>
    <xf numFmtId="0" fontId="97" fillId="45" borderId="0" xfId="0" applyFont="1" applyFill="1"/>
    <xf numFmtId="0" fontId="99" fillId="45" borderId="0" xfId="0" applyFont="1" applyFill="1"/>
    <xf numFmtId="0" fontId="59" fillId="0" borderId="27" xfId="0" applyFont="1" applyBorder="1" applyAlignment="1" applyProtection="1">
      <alignment vertical="center"/>
      <protection hidden="1"/>
    </xf>
    <xf numFmtId="0" fontId="60" fillId="0" borderId="0" xfId="0" applyFont="1" applyAlignment="1" applyProtection="1">
      <alignment horizontal="left" vertical="center" indent="2"/>
      <protection hidden="1"/>
    </xf>
    <xf numFmtId="0" fontId="36" fillId="0" borderId="4" xfId="0" applyFont="1" applyBorder="1" applyAlignment="1" applyProtection="1">
      <alignment horizontal="left" vertical="center" wrapText="1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0" fontId="77" fillId="0" borderId="23" xfId="0" applyFont="1" applyBorder="1" applyAlignment="1" applyProtection="1">
      <alignment horizontal="left" vertical="center" wrapText="1" indent="1"/>
      <protection hidden="1"/>
    </xf>
    <xf numFmtId="0" fontId="44" fillId="0" borderId="58" xfId="0" applyFont="1" applyBorder="1" applyAlignment="1" applyProtection="1">
      <alignment horizontal="left" vertical="center" wrapText="1" indent="5"/>
      <protection hidden="1"/>
    </xf>
    <xf numFmtId="0" fontId="44" fillId="0" borderId="69" xfId="0" applyFont="1" applyBorder="1" applyAlignment="1" applyProtection="1">
      <alignment horizontal="left" vertical="center" wrapText="1" indent="5"/>
      <protection hidden="1"/>
    </xf>
    <xf numFmtId="0" fontId="65" fillId="0" borderId="135" xfId="0" applyFont="1" applyBorder="1" applyAlignment="1" applyProtection="1">
      <alignment vertical="center" wrapText="1"/>
      <protection hidden="1"/>
    </xf>
    <xf numFmtId="3" fontId="48" fillId="0" borderId="207" xfId="0" applyNumberFormat="1" applyFont="1" applyBorder="1" applyAlignment="1" applyProtection="1">
      <alignment horizontal="center" vertical="center" shrinkToFit="1"/>
      <protection hidden="1"/>
    </xf>
    <xf numFmtId="3" fontId="48" fillId="0" borderId="208" xfId="0" applyNumberFormat="1" applyFont="1" applyBorder="1" applyAlignment="1" applyProtection="1">
      <alignment horizontal="center" vertical="center" shrinkToFit="1"/>
      <protection hidden="1"/>
    </xf>
    <xf numFmtId="3" fontId="48" fillId="0" borderId="135" xfId="0" applyNumberFormat="1" applyFont="1" applyBorder="1" applyAlignment="1" applyProtection="1">
      <alignment horizontal="center" vertical="center" shrinkToFit="1"/>
      <protection hidden="1"/>
    </xf>
    <xf numFmtId="0" fontId="58" fillId="0" borderId="135" xfId="0" applyFont="1" applyBorder="1" applyAlignment="1" applyProtection="1">
      <alignment vertical="center" wrapText="1"/>
      <protection hidden="1"/>
    </xf>
    <xf numFmtId="0" fontId="60" fillId="0" borderId="40" xfId="0" applyFont="1" applyBorder="1" applyAlignment="1" applyProtection="1">
      <alignment vertical="center" wrapText="1"/>
      <protection hidden="1"/>
    </xf>
    <xf numFmtId="0" fontId="101" fillId="0" borderId="0" xfId="0" applyFont="1"/>
    <xf numFmtId="0" fontId="103" fillId="0" borderId="14" xfId="0" applyFont="1" applyBorder="1"/>
    <xf numFmtId="0" fontId="103" fillId="0" borderId="127" xfId="0" applyFont="1" applyBorder="1" applyAlignment="1">
      <alignment horizontal="center"/>
    </xf>
    <xf numFmtId="0" fontId="104" fillId="0" borderId="0" xfId="0" applyFont="1" applyAlignment="1">
      <alignment horizontal="right"/>
    </xf>
    <xf numFmtId="0" fontId="102" fillId="0" borderId="0" xfId="0" applyFont="1" applyAlignment="1">
      <alignment horizontal="right"/>
    </xf>
    <xf numFmtId="0" fontId="0" fillId="0" borderId="14" xfId="0" applyBorder="1"/>
    <xf numFmtId="49" fontId="0" fillId="0" borderId="14" xfId="0" applyNumberFormat="1" applyBorder="1" applyAlignment="1">
      <alignment horizontal="center"/>
    </xf>
    <xf numFmtId="0" fontId="26" fillId="0" borderId="0" xfId="0" quotePrefix="1" applyFont="1"/>
    <xf numFmtId="49" fontId="0" fillId="33" borderId="14" xfId="0" applyNumberFormat="1" applyFill="1" applyBorder="1" applyAlignment="1">
      <alignment horizontal="center"/>
    </xf>
    <xf numFmtId="49" fontId="0" fillId="0" borderId="127" xfId="0" applyNumberFormat="1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6" fillId="36" borderId="0" xfId="0" applyFont="1" applyFill="1"/>
    <xf numFmtId="0" fontId="33" fillId="0" borderId="44" xfId="0" applyFont="1" applyBorder="1" applyAlignment="1" applyProtection="1">
      <alignment horizontal="left" vertical="center" indent="3"/>
      <protection hidden="1"/>
    </xf>
    <xf numFmtId="0" fontId="52" fillId="0" borderId="0" xfId="0" applyFont="1" applyAlignment="1" applyProtection="1">
      <alignment horizontal="left" vertical="center" indent="9"/>
      <protection hidden="1"/>
    </xf>
    <xf numFmtId="0" fontId="52" fillId="0" borderId="27" xfId="0" applyFont="1" applyBorder="1" applyAlignment="1" applyProtection="1">
      <alignment horizontal="left" vertical="center"/>
      <protection hidden="1"/>
    </xf>
    <xf numFmtId="0" fontId="52" fillId="0" borderId="27" xfId="0" applyFont="1" applyBorder="1" applyAlignment="1" applyProtection="1">
      <alignment horizontal="left" vertical="center" indent="9"/>
      <protection hidden="1"/>
    </xf>
    <xf numFmtId="0" fontId="59" fillId="0" borderId="210" xfId="0" applyFont="1" applyBorder="1" applyAlignment="1" applyProtection="1">
      <alignment vertical="center" wrapText="1"/>
      <protection hidden="1"/>
    </xf>
    <xf numFmtId="3" fontId="48" fillId="0" borderId="30" xfId="0" applyNumberFormat="1" applyFont="1" applyBorder="1" applyAlignment="1" applyProtection="1">
      <alignment horizontal="center" vertical="center" shrinkToFit="1"/>
      <protection hidden="1"/>
    </xf>
    <xf numFmtId="3" fontId="48" fillId="0" borderId="211" xfId="0" applyNumberFormat="1" applyFont="1" applyBorder="1" applyAlignment="1" applyProtection="1">
      <alignment horizontal="center" vertical="center" shrinkToFit="1"/>
      <protection hidden="1"/>
    </xf>
    <xf numFmtId="0" fontId="57" fillId="0" borderId="17" xfId="0" applyFont="1" applyBorder="1" applyAlignment="1" applyProtection="1">
      <alignment vertical="center" wrapText="1"/>
      <protection hidden="1"/>
    </xf>
    <xf numFmtId="3" fontId="62" fillId="0" borderId="17" xfId="0" applyNumberFormat="1" applyFont="1" applyBorder="1" applyAlignment="1" applyProtection="1">
      <alignment horizontal="center" vertical="center" shrinkToFit="1"/>
      <protection hidden="1"/>
    </xf>
    <xf numFmtId="0" fontId="44" fillId="0" borderId="212" xfId="0" applyFont="1" applyBorder="1" applyAlignment="1" applyProtection="1">
      <alignment horizontal="left" vertical="center" wrapText="1" indent="1"/>
      <protection hidden="1"/>
    </xf>
    <xf numFmtId="3" fontId="48" fillId="0" borderId="213" xfId="0" applyNumberFormat="1" applyFont="1" applyBorder="1" applyAlignment="1" applyProtection="1">
      <alignment horizontal="center" vertical="center" shrinkToFit="1"/>
      <protection hidden="1"/>
    </xf>
    <xf numFmtId="3" fontId="48" fillId="0" borderId="214" xfId="0" applyNumberFormat="1" applyFont="1" applyBorder="1" applyAlignment="1" applyProtection="1">
      <alignment horizontal="center" vertical="center" shrinkToFit="1"/>
      <protection hidden="1"/>
    </xf>
    <xf numFmtId="3" fontId="48" fillId="0" borderId="215" xfId="0" applyNumberFormat="1" applyFont="1" applyBorder="1" applyAlignment="1" applyProtection="1">
      <alignment horizontal="center" vertical="center" shrinkToFit="1"/>
      <protection hidden="1"/>
    </xf>
    <xf numFmtId="3" fontId="48" fillId="0" borderId="216" xfId="0" applyNumberFormat="1" applyFont="1" applyBorder="1" applyAlignment="1" applyProtection="1">
      <alignment horizontal="center" vertical="center" shrinkToFit="1"/>
      <protection hidden="1"/>
    </xf>
    <xf numFmtId="3" fontId="48" fillId="0" borderId="217" xfId="0" applyNumberFormat="1" applyFont="1" applyBorder="1" applyAlignment="1" applyProtection="1">
      <alignment horizontal="center" vertical="center" shrinkToFit="1"/>
      <protection hidden="1"/>
    </xf>
    <xf numFmtId="3" fontId="48" fillId="36" borderId="136" xfId="0" applyNumberFormat="1" applyFont="1" applyFill="1" applyBorder="1" applyAlignment="1" applyProtection="1">
      <alignment horizontal="center" vertical="center" shrinkToFit="1"/>
      <protection locked="0"/>
    </xf>
    <xf numFmtId="3" fontId="48" fillId="0" borderId="85" xfId="0" applyNumberFormat="1" applyFont="1" applyBorder="1" applyAlignment="1" applyProtection="1">
      <alignment horizontal="center" vertical="center" shrinkToFit="1"/>
      <protection hidden="1"/>
    </xf>
    <xf numFmtId="3" fontId="48" fillId="0" borderId="45" xfId="0" applyNumberFormat="1" applyFont="1" applyBorder="1" applyAlignment="1" applyProtection="1">
      <alignment horizontal="center" vertical="center" shrinkToFit="1"/>
      <protection hidden="1"/>
    </xf>
    <xf numFmtId="3" fontId="48" fillId="36" borderId="218" xfId="0" applyNumberFormat="1" applyFont="1" applyFill="1" applyBorder="1" applyAlignment="1" applyProtection="1">
      <alignment horizontal="center" vertical="center" shrinkToFit="1"/>
      <protection locked="0"/>
    </xf>
    <xf numFmtId="0" fontId="44" fillId="0" borderId="197" xfId="0" applyFont="1" applyBorder="1" applyAlignment="1" applyProtection="1">
      <alignment horizontal="left" vertical="center" wrapText="1" indent="1"/>
      <protection hidden="1"/>
    </xf>
    <xf numFmtId="3" fontId="48" fillId="0" borderId="219" xfId="0" applyNumberFormat="1" applyFont="1" applyBorder="1" applyAlignment="1" applyProtection="1">
      <alignment horizontal="center" vertical="center" shrinkToFit="1"/>
      <protection hidden="1"/>
    </xf>
    <xf numFmtId="3" fontId="48" fillId="0" borderId="220" xfId="0" applyNumberFormat="1" applyFont="1" applyBorder="1" applyAlignment="1" applyProtection="1">
      <alignment horizontal="center" vertical="center" shrinkToFit="1"/>
      <protection hidden="1"/>
    </xf>
    <xf numFmtId="0" fontId="92" fillId="0" borderId="0" xfId="0" applyFont="1" applyAlignment="1" applyProtection="1">
      <alignment horizontal="center" vertical="center"/>
      <protection hidden="1"/>
    </xf>
    <xf numFmtId="3" fontId="48" fillId="36" borderId="75" xfId="0" applyNumberFormat="1" applyFont="1" applyFill="1" applyBorder="1" applyAlignment="1" applyProtection="1">
      <alignment horizontal="center" vertical="center" shrinkToFit="1"/>
      <protection locked="0"/>
    </xf>
    <xf numFmtId="0" fontId="92" fillId="0" borderId="0" xfId="0" applyFont="1" applyAlignment="1" applyProtection="1">
      <alignment vertical="center"/>
      <protection hidden="1"/>
    </xf>
    <xf numFmtId="3" fontId="48" fillId="0" borderId="98" xfId="0" applyNumberFormat="1" applyFont="1" applyBorder="1" applyAlignment="1" applyProtection="1">
      <alignment horizontal="center" vertical="center" shrinkToFit="1"/>
      <protection hidden="1"/>
    </xf>
    <xf numFmtId="3" fontId="48" fillId="0" borderId="55" xfId="0" applyNumberFormat="1" applyFont="1" applyBorder="1" applyAlignment="1" applyProtection="1">
      <alignment horizontal="center" vertical="center" shrinkToFit="1"/>
      <protection hidden="1"/>
    </xf>
    <xf numFmtId="3" fontId="48" fillId="0" borderId="221" xfId="0" applyNumberFormat="1" applyFont="1" applyBorder="1" applyAlignment="1" applyProtection="1">
      <alignment horizontal="center" vertical="center" shrinkToFit="1"/>
      <protection hidden="1"/>
    </xf>
    <xf numFmtId="3" fontId="48" fillId="36" borderId="222" xfId="0" applyNumberFormat="1" applyFont="1" applyFill="1" applyBorder="1" applyAlignment="1" applyProtection="1">
      <alignment horizontal="center" vertical="center" shrinkToFit="1"/>
      <protection locked="0"/>
    </xf>
    <xf numFmtId="0" fontId="33" fillId="0" borderId="55" xfId="0" applyFont="1" applyBorder="1" applyAlignment="1" applyProtection="1">
      <alignment horizontal="left" vertical="center" wrapText="1" indent="3"/>
      <protection hidden="1"/>
    </xf>
    <xf numFmtId="3" fontId="48" fillId="36" borderId="223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128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21" xfId="0" applyNumberFormat="1" applyFont="1" applyFill="1" applyBorder="1" applyAlignment="1" applyProtection="1">
      <alignment horizontal="center" vertical="center" shrinkToFit="1"/>
      <protection locked="0"/>
    </xf>
    <xf numFmtId="0" fontId="46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horizontal="left" vertical="center" wrapText="1"/>
      <protection hidden="1"/>
    </xf>
    <xf numFmtId="0" fontId="56" fillId="0" borderId="65" xfId="0" applyFont="1" applyBorder="1" applyAlignment="1" applyProtection="1">
      <alignment horizontal="center" vertical="center" wrapText="1"/>
      <protection hidden="1"/>
    </xf>
    <xf numFmtId="3" fontId="33" fillId="0" borderId="211" xfId="0" applyNumberFormat="1" applyFont="1" applyBorder="1" applyAlignment="1" applyProtection="1">
      <alignment horizontal="center" vertical="center" shrinkToFit="1"/>
      <protection hidden="1"/>
    </xf>
    <xf numFmtId="3" fontId="48" fillId="36" borderId="61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225" xfId="0" applyNumberFormat="1" applyFont="1" applyFill="1" applyBorder="1" applyAlignment="1" applyProtection="1">
      <alignment horizontal="center" vertical="center" shrinkToFit="1"/>
      <protection locked="0"/>
    </xf>
    <xf numFmtId="3" fontId="48" fillId="36" borderId="65" xfId="0" applyNumberFormat="1" applyFont="1" applyFill="1" applyBorder="1" applyAlignment="1" applyProtection="1">
      <alignment horizontal="center" vertical="center" shrinkToFit="1"/>
      <protection locked="0"/>
    </xf>
    <xf numFmtId="0" fontId="44" fillId="0" borderId="226" xfId="0" applyFont="1" applyBorder="1" applyAlignment="1" applyProtection="1">
      <alignment horizontal="left" vertical="center" wrapText="1" indent="5"/>
      <protection hidden="1"/>
    </xf>
    <xf numFmtId="3" fontId="48" fillId="0" borderId="227" xfId="0" applyNumberFormat="1" applyFont="1" applyBorder="1" applyAlignment="1" applyProtection="1">
      <alignment horizontal="center" vertical="center" shrinkToFit="1"/>
      <protection hidden="1"/>
    </xf>
    <xf numFmtId="3" fontId="48" fillId="36" borderId="228" xfId="0" applyNumberFormat="1" applyFont="1" applyFill="1" applyBorder="1" applyAlignment="1" applyProtection="1">
      <alignment horizontal="center" vertical="center" wrapText="1"/>
      <protection locked="0"/>
    </xf>
    <xf numFmtId="3" fontId="81" fillId="0" borderId="229" xfId="0" applyNumberFormat="1" applyFont="1" applyBorder="1" applyAlignment="1" applyProtection="1">
      <alignment horizontal="center" vertical="center" wrapText="1"/>
      <protection hidden="1"/>
    </xf>
    <xf numFmtId="3" fontId="81" fillId="0" borderId="230" xfId="0" applyNumberFormat="1" applyFont="1" applyBorder="1" applyAlignment="1" applyProtection="1">
      <alignment horizontal="center" vertical="center" wrapText="1"/>
      <protection hidden="1"/>
    </xf>
    <xf numFmtId="0" fontId="67" fillId="0" borderId="145" xfId="0" applyFont="1" applyBorder="1" applyAlignment="1" applyProtection="1">
      <alignment horizontal="center" vertical="center"/>
      <protection hidden="1"/>
    </xf>
    <xf numFmtId="0" fontId="100" fillId="0" borderId="0" xfId="0" applyFont="1" applyAlignment="1" applyProtection="1">
      <alignment vertical="center" wrapText="1"/>
      <protection hidden="1"/>
    </xf>
    <xf numFmtId="0" fontId="33" fillId="0" borderId="53" xfId="0" applyFont="1" applyBorder="1" applyAlignment="1" applyProtection="1">
      <alignment horizontal="left" vertical="center" indent="2"/>
      <protection hidden="1"/>
    </xf>
    <xf numFmtId="0" fontId="72" fillId="0" borderId="0" xfId="0" applyFont="1" applyAlignment="1" applyProtection="1">
      <alignment horizontal="left" vertical="center" indent="3"/>
      <protection hidden="1"/>
    </xf>
    <xf numFmtId="0" fontId="106" fillId="0" borderId="0" xfId="0" applyFont="1" applyAlignment="1">
      <alignment vertical="center"/>
    </xf>
    <xf numFmtId="0" fontId="48" fillId="0" borderId="0" xfId="0" applyFont="1" applyAlignment="1" applyProtection="1">
      <alignment vertical="center"/>
      <protection hidden="1"/>
    </xf>
    <xf numFmtId="0" fontId="64" fillId="0" borderId="0" xfId="0" applyFont="1" applyAlignment="1" applyProtection="1">
      <alignment vertical="center"/>
      <protection hidden="1"/>
    </xf>
    <xf numFmtId="0" fontId="43" fillId="0" borderId="0" xfId="0" applyFont="1" applyAlignment="1" applyProtection="1">
      <alignment vertical="center" wrapText="1"/>
      <protection hidden="1"/>
    </xf>
    <xf numFmtId="0" fontId="69" fillId="0" borderId="0" xfId="0" applyFont="1" applyAlignment="1" applyProtection="1">
      <alignment horizontal="left" wrapText="1"/>
      <protection hidden="1"/>
    </xf>
    <xf numFmtId="0" fontId="74" fillId="0" borderId="0" xfId="0" applyFont="1" applyAlignment="1" applyProtection="1">
      <alignment horizontal="left" wrapText="1"/>
      <protection hidden="1"/>
    </xf>
    <xf numFmtId="0" fontId="28" fillId="0" borderId="44" xfId="0" applyFont="1" applyBorder="1" applyAlignment="1" applyProtection="1">
      <alignment horizontal="left" vertical="center" indent="2"/>
      <protection hidden="1"/>
    </xf>
    <xf numFmtId="0" fontId="33" fillId="0" borderId="46" xfId="0" applyFont="1" applyBorder="1" applyAlignment="1" applyProtection="1">
      <alignment horizontal="left" vertical="center" indent="2"/>
      <protection hidden="1"/>
    </xf>
    <xf numFmtId="0" fontId="28" fillId="0" borderId="55" xfId="0" applyFont="1" applyBorder="1" applyAlignment="1" applyProtection="1">
      <alignment horizontal="left" vertical="center" indent="2"/>
      <protection hidden="1"/>
    </xf>
    <xf numFmtId="0" fontId="33" fillId="0" borderId="90" xfId="0" applyFont="1" applyBorder="1" applyAlignment="1" applyProtection="1">
      <alignment horizontal="left" vertical="center" indent="2"/>
      <protection hidden="1"/>
    </xf>
    <xf numFmtId="0" fontId="28" fillId="0" borderId="90" xfId="0" applyFont="1" applyBorder="1" applyAlignment="1" applyProtection="1">
      <alignment horizontal="left" vertical="center" indent="2"/>
      <protection hidden="1"/>
    </xf>
    <xf numFmtId="0" fontId="28" fillId="0" borderId="97" xfId="0" applyFont="1" applyBorder="1" applyAlignment="1" applyProtection="1">
      <alignment horizontal="left" vertical="center" indent="2"/>
      <protection hidden="1"/>
    </xf>
    <xf numFmtId="0" fontId="44" fillId="0" borderId="58" xfId="0" applyFont="1" applyBorder="1" applyAlignment="1" applyProtection="1">
      <alignment horizontal="left" vertical="center" indent="2"/>
      <protection hidden="1"/>
    </xf>
    <xf numFmtId="0" fontId="44" fillId="0" borderId="135" xfId="0" applyFont="1" applyBorder="1" applyAlignment="1" applyProtection="1">
      <alignment horizontal="left" vertical="center" indent="2"/>
      <protection hidden="1"/>
    </xf>
    <xf numFmtId="0" fontId="44" fillId="0" borderId="99" xfId="0" applyFont="1" applyBorder="1" applyAlignment="1" applyProtection="1">
      <alignment horizontal="left" vertical="center" indent="2"/>
      <protection hidden="1"/>
    </xf>
    <xf numFmtId="0" fontId="44" fillId="0" borderId="224" xfId="0" applyFont="1" applyBorder="1" applyAlignment="1" applyProtection="1">
      <alignment horizontal="left" vertical="center" indent="2"/>
      <protection hidden="1"/>
    </xf>
    <xf numFmtId="0" fontId="44" fillId="0" borderId="27" xfId="0" applyFont="1" applyBorder="1" applyAlignment="1" applyProtection="1">
      <alignment horizontal="left" vertical="center" indent="2"/>
      <protection hidden="1"/>
    </xf>
    <xf numFmtId="0" fontId="44" fillId="0" borderId="0" xfId="0" applyFont="1" applyAlignment="1" applyProtection="1">
      <alignment horizontal="left" vertical="center" indent="2"/>
      <protection hidden="1"/>
    </xf>
    <xf numFmtId="0" fontId="44" fillId="0" borderId="25" xfId="0" applyFont="1" applyBorder="1" applyAlignment="1" applyProtection="1">
      <alignment horizontal="left" vertical="center" indent="2"/>
      <protection hidden="1"/>
    </xf>
    <xf numFmtId="0" fontId="44" fillId="0" borderId="21" xfId="0" applyFont="1" applyBorder="1" applyAlignment="1" applyProtection="1">
      <alignment horizontal="left" vertical="center" indent="2"/>
      <protection hidden="1"/>
    </xf>
    <xf numFmtId="0" fontId="33" fillId="0" borderId="205" xfId="0" applyFont="1" applyBorder="1" applyAlignment="1" applyProtection="1">
      <alignment horizontal="left" vertical="center" indent="3"/>
      <protection hidden="1"/>
    </xf>
    <xf numFmtId="0" fontId="33" fillId="0" borderId="48" xfId="0" applyFont="1" applyBorder="1" applyAlignment="1" applyProtection="1">
      <alignment horizontal="left" vertical="center" indent="3"/>
      <protection hidden="1"/>
    </xf>
    <xf numFmtId="0" fontId="33" fillId="0" borderId="90" xfId="0" applyFont="1" applyBorder="1" applyAlignment="1" applyProtection="1">
      <alignment horizontal="left" vertical="center" indent="3"/>
      <protection hidden="1"/>
    </xf>
    <xf numFmtId="0" fontId="33" fillId="0" borderId="149" xfId="0" applyFont="1" applyBorder="1" applyAlignment="1" applyProtection="1">
      <alignment horizontal="left" vertical="center" indent="3"/>
      <protection hidden="1"/>
    </xf>
    <xf numFmtId="0" fontId="33" fillId="0" borderId="145" xfId="0" applyFont="1" applyBorder="1" applyAlignment="1" applyProtection="1">
      <alignment horizontal="left" vertical="center" indent="3"/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7" fillId="35" borderId="199" xfId="0" applyFont="1" applyFill="1" applyBorder="1" applyAlignment="1" applyProtection="1">
      <alignment horizontal="center" vertical="center" wrapText="1" shrinkToFit="1"/>
      <protection hidden="1"/>
    </xf>
    <xf numFmtId="0" fontId="37" fillId="35" borderId="200" xfId="0" applyFont="1" applyFill="1" applyBorder="1" applyAlignment="1" applyProtection="1">
      <alignment horizontal="center" vertical="center" wrapText="1" shrinkToFit="1"/>
      <protection hidden="1"/>
    </xf>
    <xf numFmtId="0" fontId="43" fillId="0" borderId="35" xfId="0" applyFont="1" applyBorder="1" applyAlignment="1" applyProtection="1">
      <alignment horizontal="left" vertical="center" wrapText="1"/>
      <protection hidden="1"/>
    </xf>
    <xf numFmtId="0" fontId="43" fillId="0" borderId="0" xfId="0" applyFont="1" applyAlignment="1" applyProtection="1">
      <alignment horizontal="left" vertical="center" wrapText="1"/>
      <protection hidden="1"/>
    </xf>
    <xf numFmtId="0" fontId="102" fillId="33" borderId="0" xfId="0" applyFont="1" applyFill="1" applyAlignment="1">
      <alignment horizontal="center" wrapText="1"/>
    </xf>
    <xf numFmtId="0" fontId="52" fillId="0" borderId="27" xfId="0" applyFont="1" applyBorder="1" applyAlignment="1" applyProtection="1">
      <alignment horizontal="left" vertical="center" wrapText="1"/>
      <protection hidden="1"/>
    </xf>
    <xf numFmtId="0" fontId="44" fillId="0" borderId="32" xfId="0" applyFont="1" applyBorder="1" applyAlignment="1" applyProtection="1">
      <alignment horizontal="center" vertical="center" wrapText="1"/>
      <protection hidden="1"/>
    </xf>
    <xf numFmtId="0" fontId="44" fillId="0" borderId="31" xfId="0" applyFont="1" applyBorder="1" applyAlignment="1" applyProtection="1">
      <alignment horizontal="center" vertical="center" wrapText="1"/>
      <protection hidden="1"/>
    </xf>
    <xf numFmtId="0" fontId="55" fillId="0" borderId="6" xfId="0" applyFont="1" applyBorder="1" applyAlignment="1" applyProtection="1">
      <alignment horizontal="left" vertical="center" wrapText="1"/>
      <protection hidden="1"/>
    </xf>
    <xf numFmtId="0" fontId="55" fillId="0" borderId="27" xfId="0" applyFont="1" applyBorder="1" applyAlignment="1" applyProtection="1">
      <alignment horizontal="left" vertical="center" wrapText="1"/>
      <protection hidden="1"/>
    </xf>
    <xf numFmtId="0" fontId="55" fillId="0" borderId="15" xfId="0" applyFont="1" applyBorder="1" applyAlignment="1" applyProtection="1">
      <alignment horizontal="center" vertical="center"/>
      <protection hidden="1"/>
    </xf>
    <xf numFmtId="0" fontId="55" fillId="0" borderId="16" xfId="0" applyFont="1" applyBorder="1" applyAlignment="1" applyProtection="1">
      <alignment horizontal="center" vertical="center"/>
      <protection hidden="1"/>
    </xf>
    <xf numFmtId="0" fontId="33" fillId="36" borderId="34" xfId="0" applyFont="1" applyFill="1" applyBorder="1" applyAlignment="1" applyProtection="1">
      <alignment horizontal="left" vertical="top" wrapText="1"/>
      <protection locked="0"/>
    </xf>
    <xf numFmtId="0" fontId="33" fillId="36" borderId="35" xfId="0" applyFont="1" applyFill="1" applyBorder="1" applyAlignment="1" applyProtection="1">
      <alignment horizontal="left" vertical="top" wrapText="1"/>
      <protection locked="0"/>
    </xf>
    <xf numFmtId="0" fontId="33" fillId="36" borderId="36" xfId="0" applyFont="1" applyFill="1" applyBorder="1" applyAlignment="1" applyProtection="1">
      <alignment horizontal="left" vertical="top" wrapText="1"/>
      <protection locked="0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0" fontId="33" fillId="36" borderId="0" xfId="0" applyFont="1" applyFill="1" applyAlignment="1" applyProtection="1">
      <alignment horizontal="left" vertical="top" wrapText="1"/>
      <protection locked="0"/>
    </xf>
    <xf numFmtId="0" fontId="33" fillId="36" borderId="38" xfId="0" applyFont="1" applyFill="1" applyBorder="1" applyAlignment="1" applyProtection="1">
      <alignment horizontal="left" vertical="top" wrapText="1"/>
      <protection locked="0"/>
    </xf>
    <xf numFmtId="0" fontId="33" fillId="36" borderId="39" xfId="0" applyFont="1" applyFill="1" applyBorder="1" applyAlignment="1" applyProtection="1">
      <alignment horizontal="left" vertical="top" wrapText="1"/>
      <protection locked="0"/>
    </xf>
    <xf numFmtId="0" fontId="33" fillId="36" borderId="40" xfId="0" applyFont="1" applyFill="1" applyBorder="1" applyAlignment="1" applyProtection="1">
      <alignment horizontal="left" vertical="top" wrapText="1"/>
      <protection locked="0"/>
    </xf>
    <xf numFmtId="0" fontId="33" fillId="36" borderId="41" xfId="0" applyFont="1" applyFill="1" applyBorder="1" applyAlignment="1" applyProtection="1">
      <alignment horizontal="left" vertical="top" wrapText="1"/>
      <protection locked="0"/>
    </xf>
    <xf numFmtId="0" fontId="55" fillId="0" borderId="29" xfId="0" applyFont="1" applyBorder="1" applyAlignment="1" applyProtection="1">
      <alignment horizontal="center" vertical="center"/>
      <protection hidden="1"/>
    </xf>
    <xf numFmtId="3" fontId="60" fillId="0" borderId="0" xfId="0" applyNumberFormat="1" applyFont="1" applyAlignment="1" applyProtection="1">
      <alignment horizontal="center" vertical="center" wrapText="1"/>
      <protection hidden="1"/>
    </xf>
    <xf numFmtId="0" fontId="55" fillId="0" borderId="28" xfId="0" applyFont="1" applyBorder="1" applyAlignment="1" applyProtection="1">
      <alignment horizontal="center" vertical="center" wrapText="1"/>
      <protection hidden="1"/>
    </xf>
    <xf numFmtId="0" fontId="55" fillId="0" borderId="11" xfId="0" applyFont="1" applyBorder="1" applyAlignment="1" applyProtection="1">
      <alignment horizontal="center" vertical="center" wrapText="1"/>
      <protection hidden="1"/>
    </xf>
    <xf numFmtId="0" fontId="60" fillId="0" borderId="0" xfId="0" applyFont="1" applyAlignment="1" applyProtection="1">
      <alignment horizontal="center" vertical="top" wrapText="1"/>
      <protection hidden="1"/>
    </xf>
    <xf numFmtId="0" fontId="55" fillId="0" borderId="1" xfId="0" applyFont="1" applyBorder="1" applyAlignment="1" applyProtection="1">
      <alignment horizontal="left" vertical="center" wrapText="1"/>
      <protection hidden="1"/>
    </xf>
    <xf numFmtId="0" fontId="55" fillId="0" borderId="20" xfId="0" applyFont="1" applyBorder="1" applyAlignment="1" applyProtection="1">
      <alignment horizontal="left" vertical="center" wrapText="1"/>
      <protection hidden="1"/>
    </xf>
    <xf numFmtId="0" fontId="55" fillId="0" borderId="2" xfId="0" applyFont="1" applyBorder="1" applyAlignment="1" applyProtection="1">
      <alignment horizontal="left" vertical="center" wrapText="1"/>
      <protection hidden="1"/>
    </xf>
    <xf numFmtId="0" fontId="55" fillId="0" borderId="9" xfId="0" applyFont="1" applyBorder="1" applyAlignment="1" applyProtection="1">
      <alignment horizontal="center" vertical="center" wrapText="1"/>
      <protection hidden="1"/>
    </xf>
    <xf numFmtId="0" fontId="55" fillId="0" borderId="6" xfId="0" applyFont="1" applyBorder="1" applyAlignment="1" applyProtection="1">
      <alignment horizontal="center" vertical="center" wrapText="1"/>
      <protection hidden="1"/>
    </xf>
    <xf numFmtId="0" fontId="55" fillId="0" borderId="33" xfId="0" applyFont="1" applyBorder="1" applyAlignment="1" applyProtection="1">
      <alignment horizontal="center" vertical="center" wrapText="1"/>
      <protection hidden="1"/>
    </xf>
    <xf numFmtId="0" fontId="55" fillId="0" borderId="10" xfId="0" applyFont="1" applyBorder="1" applyAlignment="1" applyProtection="1">
      <alignment horizontal="center" vertical="center" wrapText="1"/>
      <protection hidden="1"/>
    </xf>
    <xf numFmtId="0" fontId="55" fillId="0" borderId="209" xfId="0" applyFont="1" applyBorder="1" applyAlignment="1" applyProtection="1">
      <alignment horizontal="center" vertical="center" wrapText="1"/>
      <protection hidden="1"/>
    </xf>
    <xf numFmtId="0" fontId="55" fillId="0" borderId="13" xfId="0" applyFont="1" applyBorder="1" applyAlignment="1" applyProtection="1">
      <alignment horizontal="center" vertical="center" wrapText="1"/>
      <protection hidden="1"/>
    </xf>
    <xf numFmtId="0" fontId="55" fillId="0" borderId="76" xfId="0" applyFont="1" applyBorder="1" applyAlignment="1" applyProtection="1">
      <alignment horizontal="center" vertical="center" wrapText="1"/>
      <protection hidden="1"/>
    </xf>
    <xf numFmtId="0" fontId="55" fillId="0" borderId="77" xfId="0" applyFont="1" applyBorder="1" applyAlignment="1" applyProtection="1">
      <alignment horizontal="center" vertical="center" wrapText="1"/>
      <protection hidden="1"/>
    </xf>
    <xf numFmtId="0" fontId="60" fillId="0" borderId="0" xfId="0" applyFont="1" applyAlignment="1" applyProtection="1">
      <alignment horizontal="left" vertical="center" wrapText="1" indent="1"/>
      <protection hidden="1"/>
    </xf>
    <xf numFmtId="0" fontId="33" fillId="34" borderId="35" xfId="0" applyFont="1" applyFill="1" applyBorder="1" applyAlignment="1" applyProtection="1">
      <alignment horizontal="left" vertical="top" wrapText="1"/>
      <protection locked="0"/>
    </xf>
    <xf numFmtId="0" fontId="33" fillId="34" borderId="36" xfId="0" applyFont="1" applyFill="1" applyBorder="1" applyAlignment="1" applyProtection="1">
      <alignment horizontal="left" vertical="top" wrapText="1"/>
      <protection locked="0"/>
    </xf>
    <xf numFmtId="0" fontId="33" fillId="34" borderId="37" xfId="0" applyFont="1" applyFill="1" applyBorder="1" applyAlignment="1" applyProtection="1">
      <alignment horizontal="left" vertical="top" wrapText="1"/>
      <protection locked="0"/>
    </xf>
    <xf numFmtId="0" fontId="33" fillId="34" borderId="0" xfId="0" applyFont="1" applyFill="1" applyAlignment="1" applyProtection="1">
      <alignment horizontal="left" vertical="top" wrapText="1"/>
      <protection locked="0"/>
    </xf>
    <xf numFmtId="0" fontId="33" fillId="34" borderId="38" xfId="0" applyFont="1" applyFill="1" applyBorder="1" applyAlignment="1" applyProtection="1">
      <alignment horizontal="left" vertical="top" wrapText="1"/>
      <protection locked="0"/>
    </xf>
    <xf numFmtId="0" fontId="33" fillId="34" borderId="39" xfId="0" applyFont="1" applyFill="1" applyBorder="1" applyAlignment="1" applyProtection="1">
      <alignment horizontal="left" vertical="top" wrapText="1"/>
      <protection locked="0"/>
    </xf>
    <xf numFmtId="0" fontId="33" fillId="34" borderId="40" xfId="0" applyFont="1" applyFill="1" applyBorder="1" applyAlignment="1" applyProtection="1">
      <alignment horizontal="left" vertical="top" wrapText="1"/>
      <protection locked="0"/>
    </xf>
    <xf numFmtId="0" fontId="33" fillId="34" borderId="41" xfId="0" applyFont="1" applyFill="1" applyBorder="1" applyAlignment="1" applyProtection="1">
      <alignment horizontal="left" vertical="top" wrapText="1"/>
      <protection locked="0"/>
    </xf>
    <xf numFmtId="0" fontId="59" fillId="0" borderId="16" xfId="0" applyFont="1" applyBorder="1" applyAlignment="1" applyProtection="1">
      <alignment horizontal="right" vertical="center" wrapText="1"/>
      <protection hidden="1"/>
    </xf>
    <xf numFmtId="0" fontId="59" fillId="0" borderId="129" xfId="0" applyFont="1" applyBorder="1" applyAlignment="1" applyProtection="1">
      <alignment horizontal="right" vertical="center" wrapText="1"/>
      <protection hidden="1"/>
    </xf>
    <xf numFmtId="0" fontId="60" fillId="0" borderId="0" xfId="0" applyFont="1" applyAlignment="1" applyProtection="1">
      <alignment horizontal="left" vertical="top" wrapText="1" indent="1"/>
      <protection hidden="1"/>
    </xf>
    <xf numFmtId="0" fontId="89" fillId="0" borderId="0" xfId="0" applyFont="1" applyAlignment="1" applyProtection="1">
      <alignment horizontal="center" vertical="center" wrapText="1"/>
      <protection hidden="1"/>
    </xf>
    <xf numFmtId="0" fontId="55" fillId="0" borderId="151" xfId="0" applyFont="1" applyBorder="1" applyAlignment="1" applyProtection="1">
      <alignment horizontal="center" vertical="center" wrapText="1"/>
      <protection hidden="1"/>
    </xf>
    <xf numFmtId="0" fontId="55" fillId="0" borderId="16" xfId="0" applyFont="1" applyBorder="1" applyAlignment="1" applyProtection="1">
      <alignment horizontal="center" vertical="center" wrapText="1"/>
      <protection hidden="1"/>
    </xf>
    <xf numFmtId="0" fontId="55" fillId="0" borderId="152" xfId="0" applyFont="1" applyBorder="1" applyAlignment="1" applyProtection="1">
      <alignment horizontal="center" vertical="center" wrapText="1"/>
      <protection hidden="1"/>
    </xf>
    <xf numFmtId="0" fontId="55" fillId="0" borderId="15" xfId="0" applyFont="1" applyBorder="1" applyAlignment="1" applyProtection="1">
      <alignment horizontal="center" vertical="center" wrapText="1"/>
      <protection hidden="1"/>
    </xf>
    <xf numFmtId="0" fontId="59" fillId="0" borderId="32" xfId="0" applyFont="1" applyBorder="1" applyAlignment="1" applyProtection="1">
      <alignment horizontal="center" vertical="center" wrapText="1"/>
      <protection hidden="1"/>
    </xf>
    <xf numFmtId="0" fontId="59" fillId="0" borderId="6" xfId="0" applyFont="1" applyBorder="1" applyAlignment="1" applyProtection="1">
      <alignment horizontal="center" vertical="center" wrapText="1"/>
      <protection hidden="1"/>
    </xf>
    <xf numFmtId="0" fontId="59" fillId="0" borderId="28" xfId="0" applyFont="1" applyBorder="1" applyAlignment="1" applyProtection="1">
      <alignment horizontal="center" vertical="center" wrapText="1"/>
      <protection hidden="1"/>
    </xf>
    <xf numFmtId="0" fontId="59" fillId="0" borderId="11" xfId="0" applyFont="1" applyBorder="1" applyAlignment="1" applyProtection="1">
      <alignment horizontal="center" vertical="center" wrapText="1"/>
      <protection hidden="1"/>
    </xf>
    <xf numFmtId="0" fontId="79" fillId="0" borderId="1" xfId="0" applyFont="1" applyBorder="1" applyAlignment="1" applyProtection="1">
      <alignment horizontal="center" vertical="center" wrapText="1"/>
      <protection hidden="1"/>
    </xf>
    <xf numFmtId="0" fontId="79" fillId="0" borderId="20" xfId="0" applyFont="1" applyBorder="1" applyAlignment="1" applyProtection="1">
      <alignment horizontal="center" vertical="center" wrapText="1"/>
      <protection hidden="1"/>
    </xf>
    <xf numFmtId="0" fontId="59" fillId="0" borderId="9" xfId="0" applyFont="1" applyBorder="1" applyAlignment="1" applyProtection="1">
      <alignment horizontal="center" vertical="center" wrapText="1"/>
      <protection hidden="1"/>
    </xf>
    <xf numFmtId="0" fontId="59" fillId="0" borderId="33" xfId="0" applyFont="1" applyBorder="1" applyAlignment="1" applyProtection="1">
      <alignment horizontal="center" vertical="center" wrapText="1"/>
      <protection hidden="1"/>
    </xf>
    <xf numFmtId="0" fontId="59" fillId="0" borderId="10" xfId="0" applyFont="1" applyBorder="1" applyAlignment="1" applyProtection="1">
      <alignment horizontal="center" vertical="center" wrapText="1"/>
      <protection hidden="1"/>
    </xf>
    <xf numFmtId="0" fontId="59" fillId="0" borderId="209" xfId="0" applyFont="1" applyBorder="1" applyAlignment="1" applyProtection="1">
      <alignment horizontal="center" vertical="center" wrapText="1"/>
      <protection hidden="1"/>
    </xf>
    <xf numFmtId="0" fontId="48" fillId="0" borderId="0" xfId="0" applyFont="1" applyAlignment="1" applyProtection="1">
      <alignment horizontal="left" vertical="center" wrapText="1"/>
      <protection hidden="1"/>
    </xf>
    <xf numFmtId="0" fontId="86" fillId="0" borderId="35" xfId="0" applyFont="1" applyBorder="1" applyAlignment="1" applyProtection="1">
      <alignment horizontal="left" vertical="center" wrapText="1" indent="1"/>
      <protection hidden="1"/>
    </xf>
    <xf numFmtId="0" fontId="86" fillId="0" borderId="0" xfId="0" applyFont="1" applyAlignment="1" applyProtection="1">
      <alignment horizontal="left" vertical="center" wrapText="1" indent="1"/>
      <protection hidden="1"/>
    </xf>
    <xf numFmtId="0" fontId="87" fillId="0" borderId="0" xfId="0" applyFont="1" applyAlignment="1" applyProtection="1">
      <alignment horizontal="left" vertical="center" wrapText="1" indent="1"/>
      <protection hidden="1"/>
    </xf>
    <xf numFmtId="0" fontId="87" fillId="0" borderId="40" xfId="0" applyFont="1" applyBorder="1" applyAlignment="1" applyProtection="1">
      <alignment horizontal="left" vertical="center" wrapText="1" inden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 hidden="1"/>
    </xf>
    <xf numFmtId="0" fontId="28" fillId="34" borderId="35" xfId="0" applyFont="1" applyFill="1" applyBorder="1" applyAlignment="1" applyProtection="1">
      <alignment horizontal="left" vertical="top" wrapText="1"/>
      <protection locked="0" hidden="1"/>
    </xf>
    <xf numFmtId="0" fontId="28" fillId="34" borderId="36" xfId="0" applyFont="1" applyFill="1" applyBorder="1" applyAlignment="1" applyProtection="1">
      <alignment horizontal="left" vertical="top" wrapText="1"/>
      <protection locked="0" hidden="1"/>
    </xf>
    <xf numFmtId="0" fontId="28" fillId="34" borderId="37" xfId="0" applyFont="1" applyFill="1" applyBorder="1" applyAlignment="1" applyProtection="1">
      <alignment horizontal="left" vertical="top" wrapText="1"/>
      <protection locked="0" hidden="1"/>
    </xf>
    <xf numFmtId="0" fontId="28" fillId="34" borderId="0" xfId="0" applyFont="1" applyFill="1" applyAlignment="1" applyProtection="1">
      <alignment horizontal="left" vertical="top" wrapText="1"/>
      <protection locked="0" hidden="1"/>
    </xf>
    <xf numFmtId="0" fontId="28" fillId="34" borderId="38" xfId="0" applyFont="1" applyFill="1" applyBorder="1" applyAlignment="1" applyProtection="1">
      <alignment horizontal="left" vertical="top" wrapText="1"/>
      <protection locked="0" hidden="1"/>
    </xf>
    <xf numFmtId="0" fontId="28" fillId="34" borderId="39" xfId="0" applyFont="1" applyFill="1" applyBorder="1" applyAlignment="1" applyProtection="1">
      <alignment horizontal="left" vertical="top" wrapText="1"/>
      <protection locked="0" hidden="1"/>
    </xf>
    <xf numFmtId="0" fontId="28" fillId="34" borderId="40" xfId="0" applyFont="1" applyFill="1" applyBorder="1" applyAlignment="1" applyProtection="1">
      <alignment horizontal="left" vertical="top" wrapText="1"/>
      <protection locked="0" hidden="1"/>
    </xf>
    <xf numFmtId="0" fontId="28" fillId="34" borderId="41" xfId="0" applyFont="1" applyFill="1" applyBorder="1" applyAlignment="1" applyProtection="1">
      <alignment horizontal="left" vertical="top" wrapText="1"/>
      <protection locked="0" hidden="1"/>
    </xf>
    <xf numFmtId="0" fontId="34" fillId="0" borderId="119" xfId="0" applyFont="1" applyBorder="1" applyAlignment="1" applyProtection="1">
      <alignment horizontal="center" vertical="center" wrapText="1"/>
      <protection hidden="1"/>
    </xf>
    <xf numFmtId="0" fontId="34" fillId="0" borderId="121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60" fillId="0" borderId="0" xfId="0" applyFont="1" applyAlignment="1" applyProtection="1">
      <alignment horizontal="center" vertical="center" wrapText="1"/>
      <protection hidden="1"/>
    </xf>
    <xf numFmtId="0" fontId="78" fillId="0" borderId="0" xfId="0" applyFont="1" applyAlignment="1" applyProtection="1">
      <alignment horizontal="center" vertical="center" wrapText="1"/>
      <protection hidden="1"/>
    </xf>
    <xf numFmtId="0" fontId="66" fillId="0" borderId="0" xfId="0" applyFont="1" applyAlignment="1" applyProtection="1">
      <alignment horizontal="left" vertical="top" wrapText="1"/>
      <protection hidden="1"/>
    </xf>
    <xf numFmtId="0" fontId="28" fillId="36" borderId="34" xfId="0" applyFont="1" applyFill="1" applyBorder="1" applyAlignment="1" applyProtection="1">
      <alignment horizontal="left" vertical="top" wrapText="1"/>
      <protection locked="0"/>
    </xf>
    <xf numFmtId="0" fontId="28" fillId="34" borderId="35" xfId="0" applyFont="1" applyFill="1" applyBorder="1" applyAlignment="1" applyProtection="1">
      <alignment horizontal="left" vertical="top" wrapText="1"/>
      <protection locked="0"/>
    </xf>
    <xf numFmtId="0" fontId="28" fillId="34" borderId="36" xfId="0" applyFont="1" applyFill="1" applyBorder="1" applyAlignment="1" applyProtection="1">
      <alignment horizontal="left" vertical="top" wrapText="1"/>
      <protection locked="0"/>
    </xf>
    <xf numFmtId="0" fontId="28" fillId="34" borderId="37" xfId="0" applyFont="1" applyFill="1" applyBorder="1" applyAlignment="1" applyProtection="1">
      <alignment horizontal="left" vertical="top" wrapText="1"/>
      <protection locked="0"/>
    </xf>
    <xf numFmtId="0" fontId="28" fillId="34" borderId="0" xfId="0" applyFont="1" applyFill="1" applyAlignment="1" applyProtection="1">
      <alignment horizontal="left" vertical="top" wrapText="1"/>
      <protection locked="0"/>
    </xf>
    <xf numFmtId="0" fontId="28" fillId="34" borderId="38" xfId="0" applyFont="1" applyFill="1" applyBorder="1" applyAlignment="1" applyProtection="1">
      <alignment horizontal="left" vertical="top" wrapText="1"/>
      <protection locked="0"/>
    </xf>
    <xf numFmtId="0" fontId="28" fillId="34" borderId="39" xfId="0" applyFont="1" applyFill="1" applyBorder="1" applyAlignment="1" applyProtection="1">
      <alignment horizontal="left" vertical="top" wrapText="1"/>
      <protection locked="0"/>
    </xf>
    <xf numFmtId="0" fontId="28" fillId="34" borderId="40" xfId="0" applyFont="1" applyFill="1" applyBorder="1" applyAlignment="1" applyProtection="1">
      <alignment horizontal="left" vertical="top" wrapText="1"/>
      <protection locked="0"/>
    </xf>
    <xf numFmtId="0" fontId="28" fillId="34" borderId="41" xfId="0" applyFont="1" applyFill="1" applyBorder="1" applyAlignment="1" applyProtection="1">
      <alignment horizontal="left" vertical="top" wrapText="1"/>
      <protection locked="0"/>
    </xf>
    <xf numFmtId="0" fontId="60" fillId="0" borderId="6" xfId="0" applyFont="1" applyBorder="1" applyAlignment="1" applyProtection="1">
      <alignment horizontal="center" vertical="center" wrapText="1"/>
      <protection hidden="1"/>
    </xf>
    <xf numFmtId="0" fontId="60" fillId="0" borderId="40" xfId="0" applyFont="1" applyBorder="1" applyAlignment="1" applyProtection="1">
      <alignment horizontal="center" vertical="center" wrapText="1"/>
      <protection hidden="1"/>
    </xf>
    <xf numFmtId="0" fontId="60" fillId="0" borderId="37" xfId="0" applyFont="1" applyBorder="1" applyAlignment="1" applyProtection="1">
      <alignment horizontal="left" vertical="center" wrapText="1" indent="1"/>
      <protection hidden="1"/>
    </xf>
    <xf numFmtId="0" fontId="52" fillId="0" borderId="25" xfId="0" applyFont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left" vertical="top" wrapText="1"/>
      <protection hidden="1"/>
    </xf>
    <xf numFmtId="0" fontId="48" fillId="0" borderId="0" xfId="0" applyFont="1" applyAlignment="1" applyProtection="1">
      <alignment horizontal="left" vertical="top" wrapText="1"/>
      <protection hidden="1"/>
    </xf>
    <xf numFmtId="0" fontId="51" fillId="0" borderId="0" xfId="0" applyFont="1" applyAlignment="1" applyProtection="1">
      <alignment horizontal="left" vertical="center" wrapText="1"/>
      <protection hidden="1"/>
    </xf>
    <xf numFmtId="0" fontId="51" fillId="36" borderId="34" xfId="0" applyFont="1" applyFill="1" applyBorder="1" applyAlignment="1" applyProtection="1">
      <alignment horizontal="left" vertical="top" wrapText="1"/>
      <protection locked="0"/>
    </xf>
    <xf numFmtId="0" fontId="51" fillId="34" borderId="36" xfId="0" applyFont="1" applyFill="1" applyBorder="1" applyAlignment="1" applyProtection="1">
      <alignment horizontal="left" vertical="top" wrapText="1"/>
      <protection locked="0"/>
    </xf>
    <xf numFmtId="0" fontId="51" fillId="34" borderId="37" xfId="0" applyFont="1" applyFill="1" applyBorder="1" applyAlignment="1" applyProtection="1">
      <alignment horizontal="left" vertical="top" wrapText="1"/>
      <protection locked="0"/>
    </xf>
    <xf numFmtId="0" fontId="51" fillId="34" borderId="38" xfId="0" applyFont="1" applyFill="1" applyBorder="1" applyAlignment="1" applyProtection="1">
      <alignment horizontal="left" vertical="top" wrapText="1"/>
      <protection locked="0"/>
    </xf>
    <xf numFmtId="0" fontId="51" fillId="34" borderId="39" xfId="0" applyFont="1" applyFill="1" applyBorder="1" applyAlignment="1" applyProtection="1">
      <alignment horizontal="left" vertical="top" wrapText="1"/>
      <protection locked="0"/>
    </xf>
    <xf numFmtId="0" fontId="51" fillId="34" borderId="41" xfId="0" applyFont="1" applyFill="1" applyBorder="1" applyAlignment="1" applyProtection="1">
      <alignment horizontal="left" vertical="top" wrapText="1"/>
      <protection locked="0"/>
    </xf>
    <xf numFmtId="0" fontId="45" fillId="0" borderId="27" xfId="0" applyFont="1" applyBorder="1" applyAlignment="1" applyProtection="1">
      <alignment horizontal="left" vertical="center" wrapText="1"/>
      <protection hidden="1"/>
    </xf>
    <xf numFmtId="0" fontId="51" fillId="34" borderId="35" xfId="0" applyFont="1" applyFill="1" applyBorder="1" applyAlignment="1" applyProtection="1">
      <alignment horizontal="left" vertical="top" wrapText="1"/>
      <protection locked="0"/>
    </xf>
    <xf numFmtId="0" fontId="51" fillId="34" borderId="0" xfId="0" applyFont="1" applyFill="1" applyAlignment="1" applyProtection="1">
      <alignment horizontal="left" vertical="top" wrapText="1"/>
      <protection locked="0"/>
    </xf>
    <xf numFmtId="0" fontId="51" fillId="34" borderId="40" xfId="0" applyFont="1" applyFill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/>
      <protection hidden="1"/>
    </xf>
    <xf numFmtId="0" fontId="34" fillId="0" borderId="20" xfId="0" applyFont="1" applyBorder="1" applyAlignment="1" applyProtection="1">
      <alignment vertical="center"/>
      <protection hidden="1"/>
    </xf>
    <xf numFmtId="0" fontId="55" fillId="0" borderId="32" xfId="0" applyFont="1" applyBorder="1" applyAlignment="1" applyProtection="1">
      <alignment horizontal="center" vertical="center" wrapText="1"/>
      <protection hidden="1"/>
    </xf>
    <xf numFmtId="3" fontId="64" fillId="0" borderId="0" xfId="0" applyNumberFormat="1" applyFont="1" applyAlignment="1" applyProtection="1">
      <alignment horizontal="left" vertical="center" wrapText="1" shrinkToFit="1"/>
      <protection hidden="1"/>
    </xf>
    <xf numFmtId="0" fontId="36" fillId="0" borderId="180" xfId="0" applyFont="1" applyBorder="1" applyAlignment="1" applyProtection="1">
      <alignment horizontal="center" vertical="center"/>
      <protection hidden="1"/>
    </xf>
    <xf numFmtId="0" fontId="36" fillId="0" borderId="181" xfId="0" applyFont="1" applyBorder="1" applyAlignment="1" applyProtection="1">
      <alignment horizontal="center" vertical="center"/>
      <protection hidden="1"/>
    </xf>
    <xf numFmtId="0" fontId="36" fillId="0" borderId="182" xfId="0" applyFont="1" applyBorder="1" applyAlignment="1" applyProtection="1">
      <alignment horizontal="center" vertical="center"/>
      <protection hidden="1"/>
    </xf>
    <xf numFmtId="0" fontId="36" fillId="0" borderId="183" xfId="0" applyFont="1" applyBorder="1" applyAlignment="1" applyProtection="1">
      <alignment horizontal="center" vertical="center"/>
      <protection hidden="1"/>
    </xf>
    <xf numFmtId="0" fontId="36" fillId="0" borderId="184" xfId="0" applyFont="1" applyBorder="1" applyAlignment="1" applyProtection="1">
      <alignment horizontal="center" vertical="center"/>
      <protection hidden="1"/>
    </xf>
    <xf numFmtId="0" fontId="51" fillId="34" borderId="35" xfId="0" applyFont="1" applyFill="1" applyBorder="1" applyAlignment="1" applyProtection="1">
      <alignment vertical="top" wrapText="1"/>
      <protection locked="0"/>
    </xf>
    <xf numFmtId="0" fontId="51" fillId="34" borderId="36" xfId="0" applyFont="1" applyFill="1" applyBorder="1" applyAlignment="1" applyProtection="1">
      <alignment vertical="top" wrapText="1"/>
      <protection locked="0"/>
    </xf>
    <xf numFmtId="0" fontId="51" fillId="34" borderId="0" xfId="0" applyFont="1" applyFill="1" applyAlignment="1" applyProtection="1">
      <alignment vertical="top" wrapText="1"/>
      <protection locked="0"/>
    </xf>
    <xf numFmtId="0" fontId="51" fillId="34" borderId="38" xfId="0" applyFont="1" applyFill="1" applyBorder="1" applyAlignment="1" applyProtection="1">
      <alignment vertical="top" wrapText="1"/>
      <protection locked="0"/>
    </xf>
    <xf numFmtId="0" fontId="51" fillId="34" borderId="39" xfId="0" applyFont="1" applyFill="1" applyBorder="1" applyAlignment="1" applyProtection="1">
      <alignment vertical="top" wrapText="1"/>
      <protection locked="0"/>
    </xf>
    <xf numFmtId="0" fontId="51" fillId="34" borderId="40" xfId="0" applyFont="1" applyFill="1" applyBorder="1" applyAlignment="1" applyProtection="1">
      <alignment vertical="top" wrapText="1"/>
      <protection locked="0"/>
    </xf>
    <xf numFmtId="0" fontId="51" fillId="34" borderId="41" xfId="0" applyFont="1" applyFill="1" applyBorder="1" applyAlignment="1" applyProtection="1">
      <alignment vertical="top" wrapText="1"/>
      <protection locked="0"/>
    </xf>
    <xf numFmtId="0" fontId="28" fillId="0" borderId="27" xfId="0" applyFont="1" applyBorder="1" applyAlignment="1" applyProtection="1">
      <alignment horizontal="center" vertical="center"/>
      <protection hidden="1"/>
    </xf>
    <xf numFmtId="0" fontId="95" fillId="0" borderId="78" xfId="0" applyFont="1" applyBorder="1" applyAlignment="1" applyProtection="1">
      <alignment horizontal="left" vertical="center" wrapText="1" indent="1"/>
      <protection hidden="1"/>
    </xf>
    <xf numFmtId="0" fontId="95" fillId="0" borderId="81" xfId="0" applyFont="1" applyBorder="1" applyAlignment="1" applyProtection="1">
      <alignment horizontal="left" vertical="center" wrapText="1" indent="1"/>
      <protection hidden="1"/>
    </xf>
    <xf numFmtId="0" fontId="95" fillId="0" borderId="150" xfId="0" applyFont="1" applyBorder="1" applyAlignment="1" applyProtection="1">
      <alignment horizontal="left" vertical="center" wrapText="1" indent="1"/>
      <protection hidden="1"/>
    </xf>
  </cellXfs>
  <cellStyles count="46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rmal 2" xfId="44" xr:uid="{FE9BC1C5-DE2C-430B-A505-522D9EB38E29}"/>
    <cellStyle name="Normal 3" xfId="45" xr:uid="{B6F002F1-699E-48CF-86A2-C26B7336EF63}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ítulo 4" xfId="43" xr:uid="{00000000-0005-0000-0000-00002A000000}"/>
    <cellStyle name="Total" xfId="18" builtinId="25" customBuiltin="1"/>
  </cellStyles>
  <dxfs count="101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</dxf>
    <dxf>
      <border>
        <left style="dotted">
          <color rgb="FF00B050"/>
        </left>
        <right style="dotted">
          <color rgb="FF00B050"/>
        </right>
        <top style="dotted">
          <color rgb="FF00B050"/>
        </top>
        <bottom style="dotted">
          <color rgb="FF00B050"/>
        </bottom>
        <vertical/>
        <horizontal/>
      </border>
    </dxf>
    <dxf>
      <font>
        <color theme="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">
          <color rgb="FFFF0000"/>
        </left>
        <right style="dashDot">
          <color rgb="FFFF0000"/>
        </right>
        <top style="dashDot">
          <color rgb="FFFF0000"/>
        </top>
        <bottom style="dashDot">
          <color rgb="FFFF0000"/>
        </bottom>
      </border>
    </dxf>
    <dxf>
      <font>
        <color rgb="FFFFFFCC"/>
      </font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  <dxf>
      <font>
        <strike val="0"/>
        <outline val="0"/>
        <shadow val="0"/>
        <u val="none"/>
        <vertAlign val="baseline"/>
        <sz val="1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3CD6301A-131F-4116-A06D-4C7483B6731F}"/>
  </tableStyles>
  <colors>
    <mruColors>
      <color rgb="FFFFFFCC"/>
      <color rgb="FF0060A8"/>
      <color rgb="FFFFFF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2026%20DEBV\Censo%20Escolar\Inicial\2026\FORMULARIOS\IPEC_2026--CE-Inf.Inicial.xlsx" TargetMode="External"/><Relationship Id="rId1" Type="http://schemas.openxmlformats.org/officeDocument/2006/relationships/externalLinkPath" Target="IPEC_2026--CE-Inf.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ubicacion"/>
      <sheetName val="IPEC"/>
      <sheetName val="Datos del Servicio"/>
      <sheetName val="CUADRO 1"/>
      <sheetName val="CUADRO 2"/>
      <sheetName val="CUADRO 3"/>
      <sheetName val="CUADRO 4"/>
      <sheetName val="CUADRO 5.1"/>
      <sheetName val="CUADRO 5.2"/>
      <sheetName val="CUADRO 6"/>
      <sheetName val="CUADRO 7"/>
      <sheetName val="CUADRO 8"/>
      <sheetName val="CUADRO 9"/>
      <sheetName val="CUADRO 10"/>
      <sheetName val="CUADRO 11"/>
      <sheetName val="CUADRO 12"/>
    </sheetNames>
    <sheetDataSet>
      <sheetData sheetId="0">
        <row r="2">
          <cell r="D2" t="str">
            <v>SAN JOSE / SAN JOSE / CARMEN</v>
          </cell>
          <cell r="E2">
            <v>10101</v>
          </cell>
        </row>
        <row r="3">
          <cell r="D3" t="str">
            <v>SAN JOSE / SAN JOSE / MERCED</v>
          </cell>
          <cell r="E3">
            <v>10102</v>
          </cell>
        </row>
        <row r="4">
          <cell r="D4" t="str">
            <v>SAN JOSE / SAN JOSE / HOSPITAL</v>
          </cell>
          <cell r="E4">
            <v>10103</v>
          </cell>
        </row>
        <row r="5">
          <cell r="D5" t="str">
            <v>SAN JOSE / SAN JOSE / CATEDRAL</v>
          </cell>
          <cell r="E5">
            <v>10104</v>
          </cell>
        </row>
        <row r="6">
          <cell r="D6" t="str">
            <v>SAN JOSE / SAN JOSE / ZAPOTE</v>
          </cell>
          <cell r="E6">
            <v>10105</v>
          </cell>
        </row>
        <row r="7">
          <cell r="D7" t="str">
            <v>SAN JOSE / SAN JOSE / SAN FRANCISCO DE DOS RIOS</v>
          </cell>
          <cell r="E7">
            <v>10106</v>
          </cell>
        </row>
        <row r="8">
          <cell r="D8" t="str">
            <v>SAN JOSE / SAN JOSE / URUCA</v>
          </cell>
          <cell r="E8">
            <v>10107</v>
          </cell>
        </row>
        <row r="9">
          <cell r="D9" t="str">
            <v>SAN JOSE / SAN JOSE / MATA REDONDA</v>
          </cell>
          <cell r="E9">
            <v>10108</v>
          </cell>
        </row>
        <row r="10">
          <cell r="D10" t="str">
            <v>SAN JOSE / SAN JOSE / PAVAS</v>
          </cell>
          <cell r="E10">
            <v>10109</v>
          </cell>
        </row>
        <row r="11">
          <cell r="D11" t="str">
            <v>SAN JOSE / SAN JOSE / HATILLO</v>
          </cell>
          <cell r="E11">
            <v>10110</v>
          </cell>
        </row>
        <row r="12">
          <cell r="D12" t="str">
            <v>SAN JOSE / SAN JOSE / SAN SEBASTIAN</v>
          </cell>
          <cell r="E12">
            <v>10111</v>
          </cell>
        </row>
        <row r="13">
          <cell r="D13" t="str">
            <v>SAN JOSE / ESCAZU / ESCAZU</v>
          </cell>
          <cell r="E13">
            <v>10201</v>
          </cell>
        </row>
        <row r="14">
          <cell r="D14" t="str">
            <v>SAN JOSE / ESCAZU / SAN ANTONIO</v>
          </cell>
          <cell r="E14">
            <v>10202</v>
          </cell>
        </row>
        <row r="15">
          <cell r="D15" t="str">
            <v>SAN JOSE / ESCAZU / SAN RAFAEL</v>
          </cell>
          <cell r="E15">
            <v>10203</v>
          </cell>
        </row>
        <row r="16">
          <cell r="D16" t="str">
            <v>SAN JOSE / DESAMPARADOS / DESAMPARADOS</v>
          </cell>
          <cell r="E16">
            <v>10301</v>
          </cell>
        </row>
        <row r="17">
          <cell r="D17" t="str">
            <v>SAN JOSE / DESAMPARADOS / SAN MIGUEL</v>
          </cell>
          <cell r="E17">
            <v>10302</v>
          </cell>
        </row>
        <row r="18">
          <cell r="D18" t="str">
            <v>SAN JOSE / DESAMPARADOS / SAN JUAN DE DIOS</v>
          </cell>
          <cell r="E18">
            <v>10303</v>
          </cell>
        </row>
        <row r="19">
          <cell r="D19" t="str">
            <v>SAN JOSE / DESAMPARADOS / SAN RAFAEL ARRIBA</v>
          </cell>
          <cell r="E19">
            <v>10304</v>
          </cell>
        </row>
        <row r="20">
          <cell r="D20" t="str">
            <v>SAN JOSE / DESAMPARADOS / SAN ANTONIO</v>
          </cell>
          <cell r="E20">
            <v>10305</v>
          </cell>
        </row>
        <row r="21">
          <cell r="D21" t="str">
            <v>SAN JOSE / DESAMPARADOS / FRAILES</v>
          </cell>
          <cell r="E21">
            <v>10306</v>
          </cell>
        </row>
        <row r="22">
          <cell r="D22" t="str">
            <v>SAN JOSE / DESAMPARADOS / PATARRA</v>
          </cell>
          <cell r="E22">
            <v>10307</v>
          </cell>
        </row>
        <row r="23">
          <cell r="D23" t="str">
            <v>SAN JOSE / DESAMPARADOS / SAN CRISTOBAL</v>
          </cell>
          <cell r="E23">
            <v>10308</v>
          </cell>
        </row>
        <row r="24">
          <cell r="D24" t="str">
            <v>SAN JOSE / DESAMPARADOS / ROSARIO</v>
          </cell>
          <cell r="E24">
            <v>10309</v>
          </cell>
        </row>
        <row r="25">
          <cell r="D25" t="str">
            <v>SAN JOSE / DESAMPARADOS / DAMAS</v>
          </cell>
          <cell r="E25">
            <v>10310</v>
          </cell>
        </row>
        <row r="26">
          <cell r="D26" t="str">
            <v>SAN JOSE / DESAMPARADOS / SAN RAFAEL ABAJO</v>
          </cell>
          <cell r="E26">
            <v>10311</v>
          </cell>
        </row>
        <row r="27">
          <cell r="D27" t="str">
            <v>SAN JOSE / DESAMPARADOS / GRAVILIAS</v>
          </cell>
          <cell r="E27">
            <v>10312</v>
          </cell>
        </row>
        <row r="28">
          <cell r="D28" t="str">
            <v>SAN JOSE / DESAMPARADOS / LOS GUIDO</v>
          </cell>
          <cell r="E28">
            <v>10313</v>
          </cell>
        </row>
        <row r="29">
          <cell r="D29" t="str">
            <v>SAN JOSE / PURISCAL / SANTIAGO</v>
          </cell>
          <cell r="E29">
            <v>10401</v>
          </cell>
        </row>
        <row r="30">
          <cell r="D30" t="str">
            <v>SAN JOSE / PURISCAL / MERCEDES SUR</v>
          </cell>
          <cell r="E30">
            <v>10402</v>
          </cell>
        </row>
        <row r="31">
          <cell r="D31" t="str">
            <v>SAN JOSE / PURISCAL / BARBACOAS</v>
          </cell>
          <cell r="E31">
            <v>10403</v>
          </cell>
        </row>
        <row r="32">
          <cell r="D32" t="str">
            <v>SAN JOSE / PURISCAL / GRIFO ALTO</v>
          </cell>
          <cell r="E32">
            <v>10404</v>
          </cell>
        </row>
        <row r="33">
          <cell r="D33" t="str">
            <v>SAN JOSE / PURISCAL / SAN RAFAEL</v>
          </cell>
          <cell r="E33">
            <v>10405</v>
          </cell>
        </row>
        <row r="34">
          <cell r="D34" t="str">
            <v>SAN JOSE / PURISCAL / CANDELARITA</v>
          </cell>
          <cell r="E34">
            <v>10406</v>
          </cell>
        </row>
        <row r="35">
          <cell r="D35" t="str">
            <v>SAN JOSE / PURISCAL / DESAMPARADITOS</v>
          </cell>
          <cell r="E35">
            <v>10407</v>
          </cell>
        </row>
        <row r="36">
          <cell r="D36" t="str">
            <v>SAN JOSE / PURISCAL / SAN ANTONIO</v>
          </cell>
          <cell r="E36">
            <v>10408</v>
          </cell>
        </row>
        <row r="37">
          <cell r="D37" t="str">
            <v>SAN JOSE / PURISCAL / CHIRES</v>
          </cell>
          <cell r="E37">
            <v>10409</v>
          </cell>
        </row>
        <row r="38">
          <cell r="D38" t="str">
            <v>SAN JOSE / TARRAZU / SAN MARCOS</v>
          </cell>
          <cell r="E38">
            <v>10501</v>
          </cell>
        </row>
        <row r="39">
          <cell r="D39" t="str">
            <v>SAN JOSE / TARRAZU / SAN LORENZO</v>
          </cell>
          <cell r="E39">
            <v>10502</v>
          </cell>
        </row>
        <row r="40">
          <cell r="D40" t="str">
            <v>SAN JOSE / TARRAZU / SAN CARLOS</v>
          </cell>
          <cell r="E40">
            <v>10503</v>
          </cell>
        </row>
        <row r="41">
          <cell r="D41" t="str">
            <v>SAN JOSE / ASERRI / ASERRI</v>
          </cell>
          <cell r="E41">
            <v>10601</v>
          </cell>
        </row>
        <row r="42">
          <cell r="D42" t="str">
            <v>SAN JOSE / ASERRI / TARBACA</v>
          </cell>
          <cell r="E42">
            <v>10602</v>
          </cell>
        </row>
        <row r="43">
          <cell r="D43" t="str">
            <v>SAN JOSE / ASERRI / VUELTA DE JORCO</v>
          </cell>
          <cell r="E43">
            <v>10603</v>
          </cell>
        </row>
        <row r="44">
          <cell r="D44" t="str">
            <v>SAN JOSE / ASERRI / SAN GABRIEL</v>
          </cell>
          <cell r="E44">
            <v>10604</v>
          </cell>
        </row>
        <row r="45">
          <cell r="D45" t="str">
            <v>SAN JOSE / ASERRI / LEGUA</v>
          </cell>
          <cell r="E45">
            <v>10605</v>
          </cell>
        </row>
        <row r="46">
          <cell r="D46" t="str">
            <v>SAN JOSE / ASERRI / MONTERREY</v>
          </cell>
          <cell r="E46">
            <v>10606</v>
          </cell>
        </row>
        <row r="47">
          <cell r="D47" t="str">
            <v>SAN JOSE / ASERRI / SALITRILLOS</v>
          </cell>
          <cell r="E47">
            <v>10607</v>
          </cell>
        </row>
        <row r="48">
          <cell r="D48" t="str">
            <v>SAN JOSE / MORA / COLON</v>
          </cell>
          <cell r="E48">
            <v>10701</v>
          </cell>
        </row>
        <row r="49">
          <cell r="D49" t="str">
            <v>SAN JOSE / MORA / GUAYABO</v>
          </cell>
          <cell r="E49">
            <v>10702</v>
          </cell>
        </row>
        <row r="50">
          <cell r="D50" t="str">
            <v>SAN JOSE / MORA / TABARCIA</v>
          </cell>
          <cell r="E50">
            <v>10703</v>
          </cell>
        </row>
        <row r="51">
          <cell r="D51" t="str">
            <v xml:space="preserve">SAN JOSE / MORA / PIEDRAS NEGRAS </v>
          </cell>
          <cell r="E51">
            <v>10704</v>
          </cell>
        </row>
        <row r="52">
          <cell r="D52" t="str">
            <v>SAN JOSE / MORA / PICAGRES</v>
          </cell>
          <cell r="E52">
            <v>10705</v>
          </cell>
        </row>
        <row r="53">
          <cell r="D53" t="str">
            <v>SAN JOSE / MORA / JARIS</v>
          </cell>
          <cell r="E53">
            <v>10706</v>
          </cell>
        </row>
        <row r="54">
          <cell r="D54" t="str">
            <v>SAN JOSE / MORA / QUITIRRISI</v>
          </cell>
          <cell r="E54">
            <v>10707</v>
          </cell>
        </row>
        <row r="55">
          <cell r="D55" t="str">
            <v>SAN JOSE / GOICOECHEA / GUADALUPE</v>
          </cell>
          <cell r="E55">
            <v>10801</v>
          </cell>
        </row>
        <row r="56">
          <cell r="D56" t="str">
            <v xml:space="preserve">SAN JOSE / GOICOECHEA / SAN FRANCISCO </v>
          </cell>
          <cell r="E56">
            <v>10802</v>
          </cell>
        </row>
        <row r="57">
          <cell r="D57" t="str">
            <v>SAN JOSE / GOICOECHEA / CALLE BLANCOS</v>
          </cell>
          <cell r="E57">
            <v>10803</v>
          </cell>
        </row>
        <row r="58">
          <cell r="D58" t="str">
            <v>SAN JOSE / GOICOECHEA / MATA DE PLATANO</v>
          </cell>
          <cell r="E58">
            <v>10804</v>
          </cell>
        </row>
        <row r="59">
          <cell r="D59" t="str">
            <v>SAN JOSE / GOICOECHEA / IPIS</v>
          </cell>
          <cell r="E59">
            <v>10805</v>
          </cell>
        </row>
        <row r="60">
          <cell r="D60" t="str">
            <v>SAN JOSE / GOICOECHEA / RANCHO REDONDO</v>
          </cell>
          <cell r="E60">
            <v>10806</v>
          </cell>
        </row>
        <row r="61">
          <cell r="D61" t="str">
            <v>SAN JOSE / GOICOECHEA / PURRAL</v>
          </cell>
          <cell r="E61">
            <v>10807</v>
          </cell>
        </row>
        <row r="62">
          <cell r="D62" t="str">
            <v>SAN JOSE / SANTA ANA / SANTA ANA</v>
          </cell>
          <cell r="E62">
            <v>10901</v>
          </cell>
        </row>
        <row r="63">
          <cell r="D63" t="str">
            <v>SAN JOSE / SANTA ANA / SALITRAL</v>
          </cell>
          <cell r="E63">
            <v>10902</v>
          </cell>
        </row>
        <row r="64">
          <cell r="D64" t="str">
            <v>SAN JOSE / SANTA ANA / POZOS</v>
          </cell>
          <cell r="E64">
            <v>10903</v>
          </cell>
        </row>
        <row r="65">
          <cell r="D65" t="str">
            <v>SAN JOSE / SANTA ANA / URUCA</v>
          </cell>
          <cell r="E65">
            <v>10904</v>
          </cell>
        </row>
        <row r="66">
          <cell r="D66" t="str">
            <v>SAN JOSE / SANTA ANA / PIEDADES</v>
          </cell>
          <cell r="E66">
            <v>10905</v>
          </cell>
        </row>
        <row r="67">
          <cell r="D67" t="str">
            <v>SAN JOSE / SANTA ANA / BRASIL</v>
          </cell>
          <cell r="E67">
            <v>10906</v>
          </cell>
        </row>
        <row r="68">
          <cell r="D68" t="str">
            <v>SAN JOSE / ALAJUELITA / ALAJUELITA</v>
          </cell>
          <cell r="E68">
            <v>11001</v>
          </cell>
        </row>
        <row r="69">
          <cell r="D69" t="str">
            <v>SAN JOSE / ALAJUELITA / SAN JOSECITO</v>
          </cell>
          <cell r="E69">
            <v>11002</v>
          </cell>
        </row>
        <row r="70">
          <cell r="D70" t="str">
            <v>SAN JOSE / ALAJUELITA / SAN ANTONIO</v>
          </cell>
          <cell r="E70">
            <v>11003</v>
          </cell>
        </row>
        <row r="71">
          <cell r="D71" t="str">
            <v>SAN JOSE / ALAJUELITA / CONCEPCION</v>
          </cell>
          <cell r="E71">
            <v>11004</v>
          </cell>
        </row>
        <row r="72">
          <cell r="D72" t="str">
            <v>SAN JOSE / ALAJUELITA / SAN FELIPE</v>
          </cell>
          <cell r="E72">
            <v>11005</v>
          </cell>
        </row>
        <row r="73">
          <cell r="D73" t="str">
            <v>SAN JOSE / VASQUEZ DE CORONADO / SAN ISIDRO</v>
          </cell>
          <cell r="E73">
            <v>11101</v>
          </cell>
        </row>
        <row r="74">
          <cell r="D74" t="str">
            <v>SAN JOSE / VASQUEZ DE CORONADO / SAN RAFAEL</v>
          </cell>
          <cell r="E74">
            <v>11102</v>
          </cell>
        </row>
        <row r="75">
          <cell r="D75" t="str">
            <v>SAN JOSE / VASQUEZ DE CORONADO / DULCE NOMBRE DE JESUS</v>
          </cell>
          <cell r="E75">
            <v>11103</v>
          </cell>
        </row>
        <row r="76">
          <cell r="D76" t="str">
            <v>SAN JOSE / VASQUEZ DE CORONADO / PATALILLO</v>
          </cell>
          <cell r="E76">
            <v>11104</v>
          </cell>
        </row>
        <row r="77">
          <cell r="D77" t="str">
            <v>SAN JOSE / VASQUEZ DE CORONADO / CASCAJAL</v>
          </cell>
          <cell r="E77">
            <v>11105</v>
          </cell>
        </row>
        <row r="78">
          <cell r="D78" t="str">
            <v>SAN JOSE / ACOSTA / SAN IGNACIO</v>
          </cell>
          <cell r="E78">
            <v>11201</v>
          </cell>
        </row>
        <row r="79">
          <cell r="D79" t="str">
            <v>SAN JOSE / ACOSTA / GUAITIL</v>
          </cell>
          <cell r="E79">
            <v>11202</v>
          </cell>
        </row>
        <row r="80">
          <cell r="D80" t="str">
            <v>SAN JOSE / ACOSTA / PALMICHAL</v>
          </cell>
          <cell r="E80">
            <v>11203</v>
          </cell>
        </row>
        <row r="81">
          <cell r="D81" t="str">
            <v>SAN JOSE / ACOSTA / CANGREJAL</v>
          </cell>
          <cell r="E81">
            <v>11204</v>
          </cell>
        </row>
        <row r="82">
          <cell r="D82" t="str">
            <v>SAN JOSE / ACOSTA / SABANILLAS</v>
          </cell>
          <cell r="E82">
            <v>11205</v>
          </cell>
        </row>
        <row r="83">
          <cell r="D83" t="str">
            <v xml:space="preserve">SAN JOSE / TIBAS / SAN JUAN  </v>
          </cell>
          <cell r="E83">
            <v>11301</v>
          </cell>
        </row>
        <row r="84">
          <cell r="D84" t="str">
            <v xml:space="preserve">SAN JOSE / TIBAS / CINCO ESQUINAS </v>
          </cell>
          <cell r="E84">
            <v>11302</v>
          </cell>
        </row>
        <row r="85">
          <cell r="D85" t="str">
            <v>SAN JOSE / TIBAS / ANSELMO LLORENTE</v>
          </cell>
          <cell r="E85">
            <v>11303</v>
          </cell>
        </row>
        <row r="86">
          <cell r="D86" t="str">
            <v>SAN JOSE / TIBAS / LEON XIII</v>
          </cell>
          <cell r="E86">
            <v>11304</v>
          </cell>
        </row>
        <row r="87">
          <cell r="D87" t="str">
            <v>SAN JOSE / TIBAS / COLIMA</v>
          </cell>
          <cell r="E87">
            <v>11305</v>
          </cell>
        </row>
        <row r="88">
          <cell r="D88" t="str">
            <v>SAN JOSE / MORAVIA / SAN VICENTE</v>
          </cell>
          <cell r="E88">
            <v>11401</v>
          </cell>
        </row>
        <row r="89">
          <cell r="D89" t="str">
            <v>SAN JOSE / MORAVIA / SAN JERONIMO</v>
          </cell>
          <cell r="E89">
            <v>11402</v>
          </cell>
        </row>
        <row r="90">
          <cell r="D90" t="str">
            <v>SAN JOSE / MORAVIA / TRINIDAD</v>
          </cell>
          <cell r="E90">
            <v>11403</v>
          </cell>
        </row>
        <row r="91">
          <cell r="D91" t="str">
            <v>SAN JOSE / MONTES DE OCA / SAN PEDRO</v>
          </cell>
          <cell r="E91">
            <v>11501</v>
          </cell>
        </row>
        <row r="92">
          <cell r="D92" t="str">
            <v>SAN JOSE / MONTES DE OCA / SABANILLA</v>
          </cell>
          <cell r="E92">
            <v>11502</v>
          </cell>
        </row>
        <row r="93">
          <cell r="D93" t="str">
            <v>SAN JOSE / MONTES DE OCA / MERCEDES</v>
          </cell>
          <cell r="E93">
            <v>11503</v>
          </cell>
        </row>
        <row r="94">
          <cell r="D94" t="str">
            <v>SAN JOSE / MONTES DE OCA / SAN RAFAEL</v>
          </cell>
          <cell r="E94">
            <v>11504</v>
          </cell>
        </row>
        <row r="95">
          <cell r="D95" t="str">
            <v>SAN JOSE / TURRUBARES / SAN PABLO</v>
          </cell>
          <cell r="E95">
            <v>11601</v>
          </cell>
        </row>
        <row r="96">
          <cell r="D96" t="str">
            <v>SAN JOSE / TURRUBARES / SAN PEDRO</v>
          </cell>
          <cell r="E96">
            <v>11602</v>
          </cell>
        </row>
        <row r="97">
          <cell r="D97" t="str">
            <v>SAN JOSE / TURRUBARES / SAN JUAN DE MATA</v>
          </cell>
          <cell r="E97">
            <v>11603</v>
          </cell>
        </row>
        <row r="98">
          <cell r="D98" t="str">
            <v>SAN JOSE / TURRUBARES / SAN LUIS</v>
          </cell>
          <cell r="E98">
            <v>11604</v>
          </cell>
        </row>
        <row r="99">
          <cell r="D99" t="str">
            <v>SAN JOSE / TURRUBARES / CARARA</v>
          </cell>
          <cell r="E99">
            <v>11605</v>
          </cell>
        </row>
        <row r="100">
          <cell r="D100" t="str">
            <v>SAN JOSE / DOTA / SANTA MARIA</v>
          </cell>
          <cell r="E100">
            <v>11701</v>
          </cell>
        </row>
        <row r="101">
          <cell r="D101" t="str">
            <v>SAN JOSE / DOTA / JARDIN</v>
          </cell>
          <cell r="E101">
            <v>11702</v>
          </cell>
        </row>
        <row r="102">
          <cell r="D102" t="str">
            <v>SAN JOSE / DOTA / COPEY</v>
          </cell>
          <cell r="E102">
            <v>11703</v>
          </cell>
        </row>
        <row r="103">
          <cell r="D103" t="str">
            <v>SAN JOSE / CURRIDABAT / CURRIDABAT</v>
          </cell>
          <cell r="E103">
            <v>11801</v>
          </cell>
        </row>
        <row r="104">
          <cell r="D104" t="str">
            <v>SAN JOSE / CURRIDABAT / GRANADILLA</v>
          </cell>
          <cell r="E104">
            <v>11802</v>
          </cell>
        </row>
        <row r="105">
          <cell r="D105" t="str">
            <v>SAN JOSE / CURRIDABAT / SANCHEZ</v>
          </cell>
          <cell r="E105">
            <v>11803</v>
          </cell>
        </row>
        <row r="106">
          <cell r="D106" t="str">
            <v>SAN JOSE / CURRIDABAT / TIRRASES</v>
          </cell>
          <cell r="E106">
            <v>11804</v>
          </cell>
        </row>
        <row r="107">
          <cell r="D107" t="str">
            <v>SAN JOSE / PEREZ ZELEDON / SAN ISIDRO DEL GENERAL</v>
          </cell>
          <cell r="E107">
            <v>11901</v>
          </cell>
        </row>
        <row r="108">
          <cell r="D108" t="str">
            <v>SAN JOSE / PEREZ ZELEDON / GENERAL</v>
          </cell>
          <cell r="E108">
            <v>11902</v>
          </cell>
        </row>
        <row r="109">
          <cell r="D109" t="str">
            <v>SAN JOSE / PEREZ ZELEDON / DANIEL FLORES</v>
          </cell>
          <cell r="E109">
            <v>11903</v>
          </cell>
        </row>
        <row r="110">
          <cell r="D110" t="str">
            <v>SAN JOSE / PEREZ ZELEDON / RIVAS</v>
          </cell>
          <cell r="E110">
            <v>11904</v>
          </cell>
        </row>
        <row r="111">
          <cell r="D111" t="str">
            <v>SAN JOSE / PEREZ ZELEDON / SAN PEDRO</v>
          </cell>
          <cell r="E111">
            <v>11905</v>
          </cell>
        </row>
        <row r="112">
          <cell r="D112" t="str">
            <v>SAN JOSE / PEREZ ZELEDON / PLATANARES</v>
          </cell>
          <cell r="E112">
            <v>11906</v>
          </cell>
        </row>
        <row r="113">
          <cell r="D113" t="str">
            <v>SAN JOSE / PEREZ ZELEDON / PEJIBAYE</v>
          </cell>
          <cell r="E113">
            <v>11907</v>
          </cell>
        </row>
        <row r="114">
          <cell r="D114" t="str">
            <v>SAN JOSE / PEREZ ZELEDON / CAJON</v>
          </cell>
          <cell r="E114">
            <v>11908</v>
          </cell>
        </row>
        <row r="115">
          <cell r="D115" t="str">
            <v>SAN JOSE / PEREZ ZELEDON / BARU</v>
          </cell>
          <cell r="E115">
            <v>11909</v>
          </cell>
        </row>
        <row r="116">
          <cell r="D116" t="str">
            <v>SAN JOSE / PEREZ ZELEDON / RIO NUEVO</v>
          </cell>
          <cell r="E116">
            <v>11910</v>
          </cell>
        </row>
        <row r="117">
          <cell r="D117" t="str">
            <v>SAN JOSE / PEREZ ZELEDON / PARAMO</v>
          </cell>
          <cell r="E117">
            <v>11911</v>
          </cell>
        </row>
        <row r="118">
          <cell r="D118" t="str">
            <v>SAN JOSE / PEREZ ZELEDON / LA AMISTAD</v>
          </cell>
          <cell r="E118">
            <v>11912</v>
          </cell>
        </row>
        <row r="119">
          <cell r="D119" t="str">
            <v>SAN JOSE / LEON CORTES / SAN PABLO</v>
          </cell>
          <cell r="E119">
            <v>12001</v>
          </cell>
        </row>
        <row r="120">
          <cell r="D120" t="str">
            <v>SAN JOSE / LEON CORTES / SAN ANDRES</v>
          </cell>
          <cell r="E120">
            <v>12002</v>
          </cell>
        </row>
        <row r="121">
          <cell r="D121" t="str">
            <v>SAN JOSE / LEON CORTES / LLANO BONITO</v>
          </cell>
          <cell r="E121">
            <v>12003</v>
          </cell>
        </row>
        <row r="122">
          <cell r="D122" t="str">
            <v>SAN JOSE / LEON CORTES / SAN ISIDRO</v>
          </cell>
          <cell r="E122">
            <v>12004</v>
          </cell>
        </row>
        <row r="123">
          <cell r="D123" t="str">
            <v>SAN JOSE / LEON CORTES / SANTA CRUZ</v>
          </cell>
          <cell r="E123">
            <v>12005</v>
          </cell>
        </row>
        <row r="124">
          <cell r="D124" t="str">
            <v>SAN JOSE / LEON CORTES / SAN ANTONIO</v>
          </cell>
          <cell r="E124">
            <v>12006</v>
          </cell>
        </row>
        <row r="125">
          <cell r="D125" t="str">
            <v>ALAJUELA / ALAJUELA / ALAJUELA</v>
          </cell>
          <cell r="E125">
            <v>20101</v>
          </cell>
        </row>
        <row r="126">
          <cell r="D126" t="str">
            <v>ALAJUELA / ALAJUELA / SAN JOSE</v>
          </cell>
          <cell r="E126">
            <v>20102</v>
          </cell>
        </row>
        <row r="127">
          <cell r="D127" t="str">
            <v>ALAJUELA / ALAJUELA / CARRIZAL</v>
          </cell>
          <cell r="E127">
            <v>20103</v>
          </cell>
        </row>
        <row r="128">
          <cell r="D128" t="str">
            <v>ALAJUELA / ALAJUELA / SAN ANTONIO</v>
          </cell>
          <cell r="E128">
            <v>20104</v>
          </cell>
        </row>
        <row r="129">
          <cell r="D129" t="str">
            <v>ALAJUELA / ALAJUELA / GUACIMA</v>
          </cell>
          <cell r="E129">
            <v>20105</v>
          </cell>
        </row>
        <row r="130">
          <cell r="D130" t="str">
            <v>ALAJUELA / ALAJUELA / SAN ISIDRO</v>
          </cell>
          <cell r="E130">
            <v>20106</v>
          </cell>
        </row>
        <row r="131">
          <cell r="D131" t="str">
            <v>ALAJUELA / ALAJUELA / SABANILLA</v>
          </cell>
          <cell r="E131">
            <v>20107</v>
          </cell>
        </row>
        <row r="132">
          <cell r="D132" t="str">
            <v>ALAJUELA / ALAJUELA / SAN RAFAEL</v>
          </cell>
          <cell r="E132">
            <v>20108</v>
          </cell>
        </row>
        <row r="133">
          <cell r="D133" t="str">
            <v>ALAJUELA / ALAJUELA / RIO SEGUNDO</v>
          </cell>
          <cell r="E133">
            <v>20109</v>
          </cell>
        </row>
        <row r="134">
          <cell r="D134" t="str">
            <v>ALAJUELA / ALAJUELA / DESAMPARADOS</v>
          </cell>
          <cell r="E134">
            <v>20110</v>
          </cell>
        </row>
        <row r="135">
          <cell r="D135" t="str">
            <v>ALAJUELA / ALAJUELA / TURRUCARES</v>
          </cell>
          <cell r="E135">
            <v>20111</v>
          </cell>
        </row>
        <row r="136">
          <cell r="D136" t="str">
            <v>ALAJUELA / ALAJUELA / TAMBOR</v>
          </cell>
          <cell r="E136">
            <v>20112</v>
          </cell>
        </row>
        <row r="137">
          <cell r="D137" t="str">
            <v>ALAJUELA / ALAJUELA / GARITA</v>
          </cell>
          <cell r="E137">
            <v>20113</v>
          </cell>
        </row>
        <row r="138">
          <cell r="D138" t="str">
            <v>ALAJUELA / ALAJUELA / SARAPIQUI</v>
          </cell>
          <cell r="E138">
            <v>20114</v>
          </cell>
        </row>
        <row r="139">
          <cell r="D139" t="str">
            <v>ALAJUELA / SAN RAMON / SAN RAMON</v>
          </cell>
          <cell r="E139">
            <v>20201</v>
          </cell>
        </row>
        <row r="140">
          <cell r="D140" t="str">
            <v>ALAJUELA / SAN RAMON / SANTIAGO</v>
          </cell>
          <cell r="E140">
            <v>20202</v>
          </cell>
        </row>
        <row r="141">
          <cell r="D141" t="str">
            <v>ALAJUELA / SAN RAMON / SAN JUAN</v>
          </cell>
          <cell r="E141">
            <v>20203</v>
          </cell>
        </row>
        <row r="142">
          <cell r="D142" t="str">
            <v xml:space="preserve">ALAJUELA / SAN RAMON / PIEDADES NORTE </v>
          </cell>
          <cell r="E142">
            <v>20204</v>
          </cell>
        </row>
        <row r="143">
          <cell r="D143" t="str">
            <v>ALAJUELA / SAN RAMON / PIEDADES SUR</v>
          </cell>
          <cell r="E143">
            <v>20205</v>
          </cell>
        </row>
        <row r="144">
          <cell r="D144" t="str">
            <v>ALAJUELA / SAN RAMON / SAN RAFAEL</v>
          </cell>
          <cell r="E144">
            <v>20206</v>
          </cell>
        </row>
        <row r="145">
          <cell r="D145" t="str">
            <v>ALAJUELA / SAN RAMON / SAN ISIDRO</v>
          </cell>
          <cell r="E145">
            <v>20207</v>
          </cell>
        </row>
        <row r="146">
          <cell r="D146" t="str">
            <v>ALAJUELA / SAN RAMON / ANGELES</v>
          </cell>
          <cell r="E146">
            <v>20208</v>
          </cell>
        </row>
        <row r="147">
          <cell r="D147" t="str">
            <v>ALAJUELA / SAN RAMON / ALFARO</v>
          </cell>
          <cell r="E147">
            <v>20209</v>
          </cell>
        </row>
        <row r="148">
          <cell r="D148" t="str">
            <v>ALAJUELA / SAN RAMON / VOLIO</v>
          </cell>
          <cell r="E148">
            <v>20210</v>
          </cell>
        </row>
        <row r="149">
          <cell r="D149" t="str">
            <v>ALAJUELA / SAN RAMON / CONCEPCION</v>
          </cell>
          <cell r="E149">
            <v>20211</v>
          </cell>
        </row>
        <row r="150">
          <cell r="D150" t="str">
            <v>ALAJUELA / SAN RAMON / ZAPOTAL</v>
          </cell>
          <cell r="E150">
            <v>20212</v>
          </cell>
        </row>
        <row r="151">
          <cell r="D151" t="str">
            <v xml:space="preserve">ALAJUELA / SAN RAMON / PEÑAS BLANCAS </v>
          </cell>
          <cell r="E151">
            <v>20213</v>
          </cell>
        </row>
        <row r="152">
          <cell r="D152" t="str">
            <v>ALAJUELA / SAN RAMON / SAN LORENZO</v>
          </cell>
          <cell r="E152">
            <v>20214</v>
          </cell>
        </row>
        <row r="153">
          <cell r="D153" t="str">
            <v>ALAJUELA / GRECIA / GRECIA</v>
          </cell>
          <cell r="E153">
            <v>20301</v>
          </cell>
        </row>
        <row r="154">
          <cell r="D154" t="str">
            <v>ALAJUELA / GRECIA / SAN ISIDRO</v>
          </cell>
          <cell r="E154">
            <v>20302</v>
          </cell>
        </row>
        <row r="155">
          <cell r="D155" t="str">
            <v>ALAJUELA / GRECIA / SAN JOSE</v>
          </cell>
          <cell r="E155">
            <v>20303</v>
          </cell>
        </row>
        <row r="156">
          <cell r="D156" t="str">
            <v>ALAJUELA / GRECIA / SAN ROQUE</v>
          </cell>
          <cell r="E156">
            <v>20304</v>
          </cell>
        </row>
        <row r="157">
          <cell r="D157" t="str">
            <v>ALAJUELA / GRECIA / TACARES</v>
          </cell>
          <cell r="E157">
            <v>20305</v>
          </cell>
        </row>
        <row r="158">
          <cell r="D158" t="str">
            <v>ALAJUELA / GRECIA / PUENTE DE PIEDRA</v>
          </cell>
          <cell r="E158">
            <v>20307</v>
          </cell>
        </row>
        <row r="159">
          <cell r="D159" t="str">
            <v>ALAJUELA / GRECIA / BOLIVAR</v>
          </cell>
          <cell r="E159">
            <v>20308</v>
          </cell>
        </row>
        <row r="160">
          <cell r="D160" t="str">
            <v>ALAJUELA / SAN MATEO / SAN MATEO</v>
          </cell>
          <cell r="E160">
            <v>20401</v>
          </cell>
        </row>
        <row r="161">
          <cell r="D161" t="str">
            <v>ALAJUELA / SAN MATEO / DESMONTE</v>
          </cell>
          <cell r="E161">
            <v>20402</v>
          </cell>
        </row>
        <row r="162">
          <cell r="D162" t="str">
            <v>ALAJUELA / SAN MATEO / JESUS MARIA</v>
          </cell>
          <cell r="E162">
            <v>20403</v>
          </cell>
        </row>
        <row r="163">
          <cell r="D163" t="str">
            <v>ALAJUELA / SAN MATEO / LABRADOR</v>
          </cell>
          <cell r="E163">
            <v>20404</v>
          </cell>
        </row>
        <row r="164">
          <cell r="D164" t="str">
            <v>ALAJUELA / ATENAS / ATENAS</v>
          </cell>
          <cell r="E164">
            <v>20501</v>
          </cell>
        </row>
        <row r="165">
          <cell r="D165" t="str">
            <v>ALAJUELA / ATENAS / JESUS</v>
          </cell>
          <cell r="E165">
            <v>20502</v>
          </cell>
        </row>
        <row r="166">
          <cell r="D166" t="str">
            <v>ALAJUELA / ATENAS / MERCEDES</v>
          </cell>
          <cell r="E166">
            <v>20503</v>
          </cell>
        </row>
        <row r="167">
          <cell r="D167" t="str">
            <v>ALAJUELA / ATENAS / SAN ISIDRO</v>
          </cell>
          <cell r="E167">
            <v>20504</v>
          </cell>
        </row>
        <row r="168">
          <cell r="D168" t="str">
            <v>ALAJUELA / ATENAS / CONCEPCION</v>
          </cell>
          <cell r="E168">
            <v>20505</v>
          </cell>
        </row>
        <row r="169">
          <cell r="D169" t="str">
            <v>ALAJUELA / ATENAS / SAN JOSE</v>
          </cell>
          <cell r="E169">
            <v>20506</v>
          </cell>
        </row>
        <row r="170">
          <cell r="D170" t="str">
            <v>ALAJUELA / ATENAS / SANTA EULALIA</v>
          </cell>
          <cell r="E170">
            <v>20507</v>
          </cell>
        </row>
        <row r="171">
          <cell r="D171" t="str">
            <v>ALAJUELA / ATENAS / ESCOBAL</v>
          </cell>
          <cell r="E171">
            <v>20508</v>
          </cell>
        </row>
        <row r="172">
          <cell r="D172" t="str">
            <v>ALAJUELA / NARANJO / NARANJO</v>
          </cell>
          <cell r="E172">
            <v>20601</v>
          </cell>
        </row>
        <row r="173">
          <cell r="D173" t="str">
            <v>ALAJUELA / NARANJO / SAN MIGUEL</v>
          </cell>
          <cell r="E173">
            <v>20602</v>
          </cell>
        </row>
        <row r="174">
          <cell r="D174" t="str">
            <v>ALAJUELA / NARANJO / SAN JOSE</v>
          </cell>
          <cell r="E174">
            <v>20603</v>
          </cell>
        </row>
        <row r="175">
          <cell r="D175" t="str">
            <v>ALAJUELA / NARANJO / CIRRI SUR</v>
          </cell>
          <cell r="E175">
            <v>20604</v>
          </cell>
        </row>
        <row r="176">
          <cell r="D176" t="str">
            <v>ALAJUELA / NARANJO / SAN JERONIMO</v>
          </cell>
          <cell r="E176">
            <v>20605</v>
          </cell>
        </row>
        <row r="177">
          <cell r="D177" t="str">
            <v>ALAJUELA / NARANJO / SAN JUAN</v>
          </cell>
          <cell r="E177">
            <v>20606</v>
          </cell>
        </row>
        <row r="178">
          <cell r="D178" t="str">
            <v>ALAJUELA / NARANJO / ROSARIO</v>
          </cell>
          <cell r="E178">
            <v>20607</v>
          </cell>
        </row>
        <row r="179">
          <cell r="D179" t="str">
            <v>ALAJUELA / NARANJO / PALMITOS</v>
          </cell>
          <cell r="E179">
            <v>20608</v>
          </cell>
        </row>
        <row r="180">
          <cell r="D180" t="str">
            <v>ALAJUELA / PALMARES / PALMARES</v>
          </cell>
          <cell r="E180">
            <v>20701</v>
          </cell>
        </row>
        <row r="181">
          <cell r="D181" t="str">
            <v>ALAJUELA / PALMARES / ZARAGOZA</v>
          </cell>
          <cell r="E181">
            <v>20702</v>
          </cell>
        </row>
        <row r="182">
          <cell r="D182" t="str">
            <v>ALAJUELA / PALMARES / BUENOS AIRES</v>
          </cell>
          <cell r="E182">
            <v>20703</v>
          </cell>
        </row>
        <row r="183">
          <cell r="D183" t="str">
            <v>ALAJUELA / PALMARES / SANTIAGO</v>
          </cell>
          <cell r="E183">
            <v>20704</v>
          </cell>
        </row>
        <row r="184">
          <cell r="D184" t="str">
            <v>ALAJUELA / PALMARES / CANDELARIA</v>
          </cell>
          <cell r="E184">
            <v>20705</v>
          </cell>
        </row>
        <row r="185">
          <cell r="D185" t="str">
            <v>ALAJUELA / PALMARES / ESQUIPULAS</v>
          </cell>
          <cell r="E185">
            <v>20706</v>
          </cell>
        </row>
        <row r="186">
          <cell r="D186" t="str">
            <v>ALAJUELA / PALMARES / LA GRANJA</v>
          </cell>
          <cell r="E186">
            <v>20707</v>
          </cell>
        </row>
        <row r="187">
          <cell r="D187" t="str">
            <v>ALAJUELA / POAS / SAN PEDRO</v>
          </cell>
          <cell r="E187">
            <v>20801</v>
          </cell>
        </row>
        <row r="188">
          <cell r="D188" t="str">
            <v>ALAJUELA / POAS / SAN JUAN</v>
          </cell>
          <cell r="E188">
            <v>20802</v>
          </cell>
        </row>
        <row r="189">
          <cell r="D189" t="str">
            <v>ALAJUELA / POAS / SAN RAFAEL</v>
          </cell>
          <cell r="E189">
            <v>20803</v>
          </cell>
        </row>
        <row r="190">
          <cell r="D190" t="str">
            <v>ALAJUELA / POAS / CARRILLOS</v>
          </cell>
          <cell r="E190">
            <v>20804</v>
          </cell>
        </row>
        <row r="191">
          <cell r="D191" t="str">
            <v xml:space="preserve">ALAJUELA / POAS / SABANA REDONDA </v>
          </cell>
          <cell r="E191">
            <v>20805</v>
          </cell>
        </row>
        <row r="192">
          <cell r="D192" t="str">
            <v>ALAJUELA / OROTINA / OROTINA</v>
          </cell>
          <cell r="E192">
            <v>20901</v>
          </cell>
        </row>
        <row r="193">
          <cell r="D193" t="str">
            <v>ALAJUELA / OROTINA / EL MASTATE</v>
          </cell>
          <cell r="E193">
            <v>20902</v>
          </cell>
        </row>
        <row r="194">
          <cell r="D194" t="str">
            <v xml:space="preserve">ALAJUELA / OROTINA / HACIENDA VIEJA </v>
          </cell>
          <cell r="E194">
            <v>20903</v>
          </cell>
        </row>
        <row r="195">
          <cell r="D195" t="str">
            <v>ALAJUELA / OROTINA / COYOLAR</v>
          </cell>
          <cell r="E195">
            <v>20904</v>
          </cell>
        </row>
        <row r="196">
          <cell r="D196" t="str">
            <v>ALAJUELA / OROTINA / LA CEIBA</v>
          </cell>
          <cell r="E196">
            <v>20905</v>
          </cell>
        </row>
        <row r="197">
          <cell r="D197" t="str">
            <v>ALAJUELA / SAN CARLOS / QUESADA</v>
          </cell>
          <cell r="E197">
            <v>21001</v>
          </cell>
        </row>
        <row r="198">
          <cell r="D198" t="str">
            <v>ALAJUELA / SAN CARLOS / FLORENCIA</v>
          </cell>
          <cell r="E198">
            <v>21002</v>
          </cell>
        </row>
        <row r="199">
          <cell r="D199" t="str">
            <v>ALAJUELA / SAN CARLOS / BUENAVISTA</v>
          </cell>
          <cell r="E199">
            <v>21003</v>
          </cell>
        </row>
        <row r="200">
          <cell r="D200" t="str">
            <v xml:space="preserve">ALAJUELA / SAN CARLOS / AGUAS ZARCAS </v>
          </cell>
          <cell r="E200">
            <v>21004</v>
          </cell>
        </row>
        <row r="201">
          <cell r="D201" t="str">
            <v>ALAJUELA / SAN CARLOS / VENECIA</v>
          </cell>
          <cell r="E201">
            <v>21005</v>
          </cell>
        </row>
        <row r="202">
          <cell r="D202" t="str">
            <v>ALAJUELA / SAN CARLOS / PITAL</v>
          </cell>
          <cell r="E202">
            <v>21006</v>
          </cell>
        </row>
        <row r="203">
          <cell r="D203" t="str">
            <v>ALAJUELA / SAN CARLOS / FORTUNA</v>
          </cell>
          <cell r="E203">
            <v>21007</v>
          </cell>
        </row>
        <row r="204">
          <cell r="D204" t="str">
            <v>ALAJUELA / SAN CARLOS / LA TIGRA</v>
          </cell>
          <cell r="E204">
            <v>21008</v>
          </cell>
        </row>
        <row r="205">
          <cell r="D205" t="str">
            <v>ALAJUELA / SAN CARLOS / LA PALMERA</v>
          </cell>
          <cell r="E205">
            <v>21009</v>
          </cell>
        </row>
        <row r="206">
          <cell r="D206" t="str">
            <v>ALAJUELA / SAN CARLOS / VENADO</v>
          </cell>
          <cell r="E206">
            <v>21010</v>
          </cell>
        </row>
        <row r="207">
          <cell r="D207" t="str">
            <v>ALAJUELA / SAN CARLOS / CUTRIS</v>
          </cell>
          <cell r="E207">
            <v>21011</v>
          </cell>
        </row>
        <row r="208">
          <cell r="D208" t="str">
            <v>ALAJUELA / SAN CARLOS / MONTERREY</v>
          </cell>
          <cell r="E208">
            <v>21012</v>
          </cell>
        </row>
        <row r="209">
          <cell r="D209" t="str">
            <v>ALAJUELA / SAN CARLOS / POCOSOL</v>
          </cell>
          <cell r="E209">
            <v>21013</v>
          </cell>
        </row>
        <row r="210">
          <cell r="D210" t="str">
            <v>ALAJUELA / ZARCERO / ZARCERO</v>
          </cell>
          <cell r="E210">
            <v>21101</v>
          </cell>
        </row>
        <row r="211">
          <cell r="D211" t="str">
            <v>ALAJUELA / ZARCERO / LAGUNA</v>
          </cell>
          <cell r="E211">
            <v>21102</v>
          </cell>
        </row>
        <row r="212">
          <cell r="D212" t="str">
            <v>ALAJUELA / ZARCERO / TAPESCO</v>
          </cell>
          <cell r="E212">
            <v>21103</v>
          </cell>
        </row>
        <row r="213">
          <cell r="D213" t="str">
            <v>ALAJUELA / ZARCERO / GUADALUPE</v>
          </cell>
          <cell r="E213">
            <v>21104</v>
          </cell>
        </row>
        <row r="214">
          <cell r="D214" t="str">
            <v>ALAJUELA / ZARCERO / PALMIRA</v>
          </cell>
          <cell r="E214">
            <v>21105</v>
          </cell>
        </row>
        <row r="215">
          <cell r="D215" t="str">
            <v>ALAJUELA / ZARCERO / ZAPOTE</v>
          </cell>
          <cell r="E215">
            <v>21106</v>
          </cell>
        </row>
        <row r="216">
          <cell r="D216" t="str">
            <v>ALAJUELA / ZARCERO / BRISAS</v>
          </cell>
          <cell r="E216">
            <v>21107</v>
          </cell>
        </row>
        <row r="217">
          <cell r="D217" t="str">
            <v>ALAJUELA / SARCHI / SARCHI NORTE</v>
          </cell>
          <cell r="E217">
            <v>21201</v>
          </cell>
        </row>
        <row r="218">
          <cell r="D218" t="str">
            <v>ALAJUELA / SARCHI / SARCHI SUR</v>
          </cell>
          <cell r="E218">
            <v>21202</v>
          </cell>
        </row>
        <row r="219">
          <cell r="D219" t="str">
            <v>ALAJUELA / SARCHI / TORO AMARILLO</v>
          </cell>
          <cell r="E219">
            <v>21203</v>
          </cell>
        </row>
        <row r="220">
          <cell r="D220" t="str">
            <v>ALAJUELA / SARCHI / SAN PEDRO</v>
          </cell>
          <cell r="E220">
            <v>21204</v>
          </cell>
        </row>
        <row r="221">
          <cell r="D221" t="str">
            <v>ALAJUELA / SARCHI / RODRIGUEZ</v>
          </cell>
          <cell r="E221">
            <v>21205</v>
          </cell>
        </row>
        <row r="222">
          <cell r="D222" t="str">
            <v>ALAJUELA / UPALA / UPALA</v>
          </cell>
          <cell r="E222">
            <v>21301</v>
          </cell>
        </row>
        <row r="223">
          <cell r="D223" t="str">
            <v>ALAJUELA / UPALA / AGUAS CLARAS</v>
          </cell>
          <cell r="E223">
            <v>21302</v>
          </cell>
        </row>
        <row r="224">
          <cell r="D224" t="str">
            <v>ALAJUELA / UPALA / SAN JOSE (PIZOTE)</v>
          </cell>
          <cell r="E224">
            <v>21303</v>
          </cell>
        </row>
        <row r="225">
          <cell r="D225" t="str">
            <v>ALAJUELA / UPALA / BIJAGUA</v>
          </cell>
          <cell r="E225">
            <v>21304</v>
          </cell>
        </row>
        <row r="226">
          <cell r="D226" t="str">
            <v>ALAJUELA / UPALA / DELICIAS</v>
          </cell>
          <cell r="E226">
            <v>21305</v>
          </cell>
        </row>
        <row r="227">
          <cell r="D227" t="str">
            <v>ALAJUELA / UPALA / DOS RIOS</v>
          </cell>
          <cell r="E227">
            <v>21306</v>
          </cell>
        </row>
        <row r="228">
          <cell r="D228" t="str">
            <v>ALAJUELA / UPALA / YOLILLAL</v>
          </cell>
          <cell r="E228">
            <v>21307</v>
          </cell>
        </row>
        <row r="229">
          <cell r="D229" t="str">
            <v>ALAJUELA / UPALA / CANALETE</v>
          </cell>
          <cell r="E229">
            <v>21308</v>
          </cell>
        </row>
        <row r="230">
          <cell r="D230" t="str">
            <v>ALAJUELA / LOS CHILES / LOS CHILES</v>
          </cell>
          <cell r="E230">
            <v>21401</v>
          </cell>
        </row>
        <row r="231">
          <cell r="D231" t="str">
            <v>ALAJUELA / LOS CHILES / CAÑO NEGRO</v>
          </cell>
          <cell r="E231">
            <v>21402</v>
          </cell>
        </row>
        <row r="232">
          <cell r="D232" t="str">
            <v>ALAJUELA / LOS CHILES / EL AMPARO</v>
          </cell>
          <cell r="E232">
            <v>21403</v>
          </cell>
        </row>
        <row r="233">
          <cell r="D233" t="str">
            <v>ALAJUELA / LOS CHILES / SAN JORGE</v>
          </cell>
          <cell r="E233">
            <v>21404</v>
          </cell>
        </row>
        <row r="234">
          <cell r="D234" t="str">
            <v>ALAJUELA / GUATUSO / SAN RAFAEL</v>
          </cell>
          <cell r="E234">
            <v>21501</v>
          </cell>
        </row>
        <row r="235">
          <cell r="D235" t="str">
            <v>ALAJUELA / GUATUSO / BUENAVISTA</v>
          </cell>
          <cell r="E235">
            <v>21502</v>
          </cell>
        </row>
        <row r="236">
          <cell r="D236" t="str">
            <v>ALAJUELA / GUATUSO / COTE</v>
          </cell>
          <cell r="E236">
            <v>21503</v>
          </cell>
        </row>
        <row r="237">
          <cell r="D237" t="str">
            <v>ALAJUELA / GUATUSO / KATIRA</v>
          </cell>
          <cell r="E237">
            <v>21504</v>
          </cell>
        </row>
        <row r="238">
          <cell r="D238" t="str">
            <v>ALAJUELA / RIO CUARTO / RIO CUARTO</v>
          </cell>
          <cell r="E238">
            <v>21601</v>
          </cell>
        </row>
        <row r="239">
          <cell r="D239" t="str">
            <v>ALAJUELA / RIO CUARTO / SANTA RITA</v>
          </cell>
          <cell r="E239">
            <v>21602</v>
          </cell>
        </row>
        <row r="240">
          <cell r="D240" t="str">
            <v>ALAJUELA / RIO CUARTO / SANTA ISABEL</v>
          </cell>
          <cell r="E240">
            <v>21603</v>
          </cell>
        </row>
        <row r="241">
          <cell r="D241" t="str">
            <v>CARTAGO / CARTAGO / ORIENTAL</v>
          </cell>
          <cell r="E241">
            <v>30101</v>
          </cell>
        </row>
        <row r="242">
          <cell r="D242" t="str">
            <v>CARTAGO / CARTAGO / OCCIDENTAL</v>
          </cell>
          <cell r="E242">
            <v>30102</v>
          </cell>
        </row>
        <row r="243">
          <cell r="D243" t="str">
            <v>CARTAGO / CARTAGO / CARMEN</v>
          </cell>
          <cell r="E243">
            <v>30103</v>
          </cell>
        </row>
        <row r="244">
          <cell r="D244" t="str">
            <v>CARTAGO / CARTAGO / SAN NICOLAS</v>
          </cell>
          <cell r="E244">
            <v>30104</v>
          </cell>
        </row>
        <row r="245">
          <cell r="D245" t="str">
            <v>CARTAGO / CARTAGO / AGUACALIENTE (SAN FRANCISCO)</v>
          </cell>
          <cell r="E245">
            <v>30105</v>
          </cell>
        </row>
        <row r="246">
          <cell r="D246" t="str">
            <v>CARTAGO / CARTAGO / GUADALUPE (ARENILLA)</v>
          </cell>
          <cell r="E246">
            <v>30106</v>
          </cell>
        </row>
        <row r="247">
          <cell r="D247" t="str">
            <v>CARTAGO / CARTAGO / CORRALILLO</v>
          </cell>
          <cell r="E247">
            <v>30107</v>
          </cell>
        </row>
        <row r="248">
          <cell r="D248" t="str">
            <v>CARTAGO / CARTAGO / TIERRA BLANCA</v>
          </cell>
          <cell r="E248">
            <v>30108</v>
          </cell>
        </row>
        <row r="249">
          <cell r="D249" t="str">
            <v xml:space="preserve">CARTAGO / CARTAGO / DULCE NOMBRE  </v>
          </cell>
          <cell r="E249">
            <v>30109</v>
          </cell>
        </row>
        <row r="250">
          <cell r="D250" t="str">
            <v>CARTAGO / CARTAGO / LLANO GRANDE</v>
          </cell>
          <cell r="E250">
            <v>30110</v>
          </cell>
        </row>
        <row r="251">
          <cell r="D251" t="str">
            <v>CARTAGO / CARTAGO / QUEBRADILLA</v>
          </cell>
          <cell r="E251">
            <v>30111</v>
          </cell>
        </row>
        <row r="252">
          <cell r="D252" t="str">
            <v>CARTAGO / PARAISO / PARAISO</v>
          </cell>
          <cell r="E252">
            <v>30201</v>
          </cell>
        </row>
        <row r="253">
          <cell r="D253" t="str">
            <v>CARTAGO / PARAISO / SANTIAGO</v>
          </cell>
          <cell r="E253">
            <v>30202</v>
          </cell>
        </row>
        <row r="254">
          <cell r="D254" t="str">
            <v>CARTAGO / PARAISO / OROSI</v>
          </cell>
          <cell r="E254">
            <v>30203</v>
          </cell>
        </row>
        <row r="255">
          <cell r="D255" t="str">
            <v>CARTAGO / PARAISO / CACHI</v>
          </cell>
          <cell r="E255">
            <v>30204</v>
          </cell>
        </row>
        <row r="256">
          <cell r="D256" t="str">
            <v>CARTAGO / PARAISO / LLANOS DE SANTA LUCIA</v>
          </cell>
          <cell r="E256">
            <v>30205</v>
          </cell>
        </row>
        <row r="257">
          <cell r="D257" t="str">
            <v>CARTAGO / PARAISO / BIRRISITO</v>
          </cell>
          <cell r="E257">
            <v>30206</v>
          </cell>
        </row>
        <row r="258">
          <cell r="D258" t="str">
            <v>CARTAGO / LA UNION / TRES RIOS</v>
          </cell>
          <cell r="E258">
            <v>30301</v>
          </cell>
        </row>
        <row r="259">
          <cell r="D259" t="str">
            <v>CARTAGO / LA UNION / SAN DIEGO</v>
          </cell>
          <cell r="E259">
            <v>30302</v>
          </cell>
        </row>
        <row r="260">
          <cell r="D260" t="str">
            <v>CARTAGO / LA UNION / SAN JUAN</v>
          </cell>
          <cell r="E260">
            <v>30303</v>
          </cell>
        </row>
        <row r="261">
          <cell r="D261" t="str">
            <v>CARTAGO / LA UNION / SAN RAFAEL</v>
          </cell>
          <cell r="E261">
            <v>30304</v>
          </cell>
        </row>
        <row r="262">
          <cell r="D262" t="str">
            <v>CARTAGO / LA UNION / CONCEPCION</v>
          </cell>
          <cell r="E262">
            <v>30305</v>
          </cell>
        </row>
        <row r="263">
          <cell r="D263" t="str">
            <v xml:space="preserve">CARTAGO / LA UNION / DULCE NOMBRE  </v>
          </cell>
          <cell r="E263">
            <v>30306</v>
          </cell>
        </row>
        <row r="264">
          <cell r="D264" t="str">
            <v>CARTAGO / LA UNION / SAN RAMON</v>
          </cell>
          <cell r="E264">
            <v>30307</v>
          </cell>
        </row>
        <row r="265">
          <cell r="D265" t="str">
            <v>CARTAGO / LA UNION / RIO AZUL</v>
          </cell>
          <cell r="E265">
            <v>30308</v>
          </cell>
        </row>
        <row r="266">
          <cell r="D266" t="str">
            <v>CARTAGO / JIMENEZ / JUAN VIÑAS</v>
          </cell>
          <cell r="E266">
            <v>30401</v>
          </cell>
        </row>
        <row r="267">
          <cell r="D267" t="str">
            <v>CARTAGO / JIMENEZ / TUCURRIQUE</v>
          </cell>
          <cell r="E267">
            <v>30402</v>
          </cell>
        </row>
        <row r="268">
          <cell r="D268" t="str">
            <v>CARTAGO / JIMENEZ / PEJIBAYE</v>
          </cell>
          <cell r="E268">
            <v>30403</v>
          </cell>
        </row>
        <row r="269">
          <cell r="D269" t="str">
            <v>CARTAGO / JIMENEZ / LA VICTORIA</v>
          </cell>
          <cell r="E269">
            <v>30404</v>
          </cell>
        </row>
        <row r="270">
          <cell r="D270" t="str">
            <v>CARTAGO / TURRIALBA / TURRIALBA</v>
          </cell>
          <cell r="E270">
            <v>30501</v>
          </cell>
        </row>
        <row r="271">
          <cell r="D271" t="str">
            <v>CARTAGO / TURRIALBA / LA SUIZA</v>
          </cell>
          <cell r="E271">
            <v>30502</v>
          </cell>
        </row>
        <row r="272">
          <cell r="D272" t="str">
            <v>CARTAGO / TURRIALBA / PERALTA</v>
          </cell>
          <cell r="E272">
            <v>30503</v>
          </cell>
        </row>
        <row r="273">
          <cell r="D273" t="str">
            <v>CARTAGO / TURRIALBA / SANTA CRUZ</v>
          </cell>
          <cell r="E273">
            <v>30504</v>
          </cell>
        </row>
        <row r="274">
          <cell r="D274" t="str">
            <v>CARTAGO / TURRIALBA / SANTA TERESITA</v>
          </cell>
          <cell r="E274">
            <v>30505</v>
          </cell>
        </row>
        <row r="275">
          <cell r="D275" t="str">
            <v>CARTAGO / TURRIALBA / PAVONES</v>
          </cell>
          <cell r="E275">
            <v>30506</v>
          </cell>
        </row>
        <row r="276">
          <cell r="D276" t="str">
            <v>CARTAGO / TURRIALBA / TUIS</v>
          </cell>
          <cell r="E276">
            <v>30507</v>
          </cell>
        </row>
        <row r="277">
          <cell r="D277" t="str">
            <v>CARTAGO / TURRIALBA / TAYUTIC</v>
          </cell>
          <cell r="E277">
            <v>30508</v>
          </cell>
        </row>
        <row r="278">
          <cell r="D278" t="str">
            <v>CARTAGO / TURRIALBA / SANTA ROSA</v>
          </cell>
          <cell r="E278">
            <v>30509</v>
          </cell>
        </row>
        <row r="279">
          <cell r="D279" t="str">
            <v>CARTAGO / TURRIALBA / TRES EQUIS</v>
          </cell>
          <cell r="E279">
            <v>30510</v>
          </cell>
        </row>
        <row r="280">
          <cell r="D280" t="str">
            <v>CARTAGO / TURRIALBA / LA ISABEL</v>
          </cell>
          <cell r="E280">
            <v>30511</v>
          </cell>
        </row>
        <row r="281">
          <cell r="D281" t="str">
            <v>CARTAGO / TURRIALBA / EL CHIRRIPO</v>
          </cell>
          <cell r="E281">
            <v>30512</v>
          </cell>
        </row>
        <row r="282">
          <cell r="D282" t="str">
            <v>CARTAGO / ALVARADO / PACAYAS</v>
          </cell>
          <cell r="E282">
            <v>30601</v>
          </cell>
        </row>
        <row r="283">
          <cell r="D283" t="str">
            <v>CARTAGO / ALVARADO / CERVANTES</v>
          </cell>
          <cell r="E283">
            <v>30602</v>
          </cell>
        </row>
        <row r="284">
          <cell r="D284" t="str">
            <v>CARTAGO / ALVARADO / CAPELLADES</v>
          </cell>
          <cell r="E284">
            <v>30603</v>
          </cell>
        </row>
        <row r="285">
          <cell r="D285" t="str">
            <v>CARTAGO / OREAMUNO / SAN RAFAEL</v>
          </cell>
          <cell r="E285">
            <v>30701</v>
          </cell>
        </row>
        <row r="286">
          <cell r="D286" t="str">
            <v>CARTAGO / OREAMUNO / COT</v>
          </cell>
          <cell r="E286">
            <v>30702</v>
          </cell>
        </row>
        <row r="287">
          <cell r="D287" t="str">
            <v>CARTAGO / OREAMUNO / POTRERO CERRADO</v>
          </cell>
          <cell r="E287">
            <v>30703</v>
          </cell>
        </row>
        <row r="288">
          <cell r="D288" t="str">
            <v>CARTAGO / OREAMUNO / CIPRESES</v>
          </cell>
          <cell r="E288">
            <v>30704</v>
          </cell>
        </row>
        <row r="289">
          <cell r="D289" t="str">
            <v>CARTAGO / OREAMUNO / SANTA ROSA</v>
          </cell>
          <cell r="E289">
            <v>30705</v>
          </cell>
        </row>
        <row r="290">
          <cell r="D290" t="str">
            <v>CARTAGO / EL GUARCO / TEJAR</v>
          </cell>
          <cell r="E290">
            <v>30801</v>
          </cell>
        </row>
        <row r="291">
          <cell r="D291" t="str">
            <v>CARTAGO / EL GUARCO / SAN ISIDRO</v>
          </cell>
          <cell r="E291">
            <v>30802</v>
          </cell>
        </row>
        <row r="292">
          <cell r="D292" t="str">
            <v>CARTAGO / EL GUARCO / TOBOSI</v>
          </cell>
          <cell r="E292">
            <v>30803</v>
          </cell>
        </row>
        <row r="293">
          <cell r="D293" t="str">
            <v>CARTAGO / EL GUARCO / PATIO DE AGUA</v>
          </cell>
          <cell r="E293">
            <v>30804</v>
          </cell>
        </row>
        <row r="294">
          <cell r="D294" t="str">
            <v>HEREDIA / HEREDIA / HEREDIA</v>
          </cell>
          <cell r="E294">
            <v>40101</v>
          </cell>
        </row>
        <row r="295">
          <cell r="D295" t="str">
            <v>HEREDIA / HEREDIA / MERCEDES</v>
          </cell>
          <cell r="E295">
            <v>40102</v>
          </cell>
        </row>
        <row r="296">
          <cell r="D296" t="str">
            <v>HEREDIA / HEREDIA / SAN FRANCISCO</v>
          </cell>
          <cell r="E296">
            <v>40103</v>
          </cell>
        </row>
        <row r="297">
          <cell r="D297" t="str">
            <v>HEREDIA / HEREDIA / ULLOA</v>
          </cell>
          <cell r="E297">
            <v>40104</v>
          </cell>
        </row>
        <row r="298">
          <cell r="D298" t="str">
            <v>HEREDIA / HEREDIA / VARABLANCA</v>
          </cell>
          <cell r="E298">
            <v>40105</v>
          </cell>
        </row>
        <row r="299">
          <cell r="D299" t="str">
            <v>HEREDIA / BARVA / BARVA</v>
          </cell>
          <cell r="E299">
            <v>40201</v>
          </cell>
        </row>
        <row r="300">
          <cell r="D300" t="str">
            <v>HEREDIA / BARVA / SAN PEDRO</v>
          </cell>
          <cell r="E300">
            <v>40202</v>
          </cell>
        </row>
        <row r="301">
          <cell r="D301" t="str">
            <v>HEREDIA / BARVA / SAN PABLO</v>
          </cell>
          <cell r="E301">
            <v>40203</v>
          </cell>
        </row>
        <row r="302">
          <cell r="D302" t="str">
            <v>HEREDIA / BARVA / SAN ROQUE</v>
          </cell>
          <cell r="E302">
            <v>40204</v>
          </cell>
        </row>
        <row r="303">
          <cell r="D303" t="str">
            <v>HEREDIA / BARVA / SANTA LUCIA</v>
          </cell>
          <cell r="E303">
            <v>40205</v>
          </cell>
        </row>
        <row r="304">
          <cell r="D304" t="str">
            <v>HEREDIA / BARVA / SAN JOSE DE LA MONTAÑA</v>
          </cell>
          <cell r="E304">
            <v>40206</v>
          </cell>
        </row>
        <row r="305">
          <cell r="D305" t="str">
            <v>HEREDIA / BARVA / PUENTE SALAS</v>
          </cell>
          <cell r="E305">
            <v>40207</v>
          </cell>
        </row>
        <row r="306">
          <cell r="D306" t="str">
            <v>HEREDIA / SANTO DOMINGO / SANTO DOMINGO</v>
          </cell>
          <cell r="E306">
            <v>40301</v>
          </cell>
        </row>
        <row r="307">
          <cell r="D307" t="str">
            <v>HEREDIA / SANTO DOMINGO / SAN VICENTE</v>
          </cell>
          <cell r="E307">
            <v>40302</v>
          </cell>
        </row>
        <row r="308">
          <cell r="D308" t="str">
            <v>HEREDIA / SANTO DOMINGO / SAN MIGUEL</v>
          </cell>
          <cell r="E308">
            <v>40303</v>
          </cell>
        </row>
        <row r="309">
          <cell r="D309" t="str">
            <v>HEREDIA / SANTO DOMINGO / PARACITO</v>
          </cell>
          <cell r="E309">
            <v>40304</v>
          </cell>
        </row>
        <row r="310">
          <cell r="D310" t="str">
            <v>HEREDIA / SANTO DOMINGO / SANTO TOMAS</v>
          </cell>
          <cell r="E310">
            <v>40305</v>
          </cell>
        </row>
        <row r="311">
          <cell r="D311" t="str">
            <v>HEREDIA / SANTO DOMINGO / SANTA ROSA</v>
          </cell>
          <cell r="E311">
            <v>40306</v>
          </cell>
        </row>
        <row r="312">
          <cell r="D312" t="str">
            <v>HEREDIA / SANTO DOMINGO / TURES</v>
          </cell>
          <cell r="E312">
            <v>40307</v>
          </cell>
        </row>
        <row r="313">
          <cell r="D313" t="str">
            <v>HEREDIA / SANTO DOMINGO / PARA</v>
          </cell>
          <cell r="E313">
            <v>40308</v>
          </cell>
        </row>
        <row r="314">
          <cell r="D314" t="str">
            <v>HEREDIA / SANTA BARBARA / SANTA BARBARA</v>
          </cell>
          <cell r="E314">
            <v>40401</v>
          </cell>
        </row>
        <row r="315">
          <cell r="D315" t="str">
            <v>HEREDIA / SANTA BARBARA / SAN PEDRO</v>
          </cell>
          <cell r="E315">
            <v>40402</v>
          </cell>
        </row>
        <row r="316">
          <cell r="D316" t="str">
            <v>HEREDIA / SANTA BARBARA / SAN JUAN</v>
          </cell>
          <cell r="E316">
            <v>40403</v>
          </cell>
        </row>
        <row r="317">
          <cell r="D317" t="str">
            <v>HEREDIA / SANTA BARBARA / JESUS</v>
          </cell>
          <cell r="E317">
            <v>40404</v>
          </cell>
        </row>
        <row r="318">
          <cell r="D318" t="str">
            <v>HEREDIA / SANTA BARBARA / SANTO DOMINGO</v>
          </cell>
          <cell r="E318">
            <v>40405</v>
          </cell>
        </row>
        <row r="319">
          <cell r="D319" t="str">
            <v>HEREDIA / SANTA BARBARA / PURABA</v>
          </cell>
          <cell r="E319">
            <v>40406</v>
          </cell>
        </row>
        <row r="320">
          <cell r="D320" t="str">
            <v>HEREDIA / SAN RAFAEL / SAN RAFAEL</v>
          </cell>
          <cell r="E320">
            <v>40501</v>
          </cell>
        </row>
        <row r="321">
          <cell r="D321" t="str">
            <v>HEREDIA / SAN RAFAEL / SAN JOSECITO</v>
          </cell>
          <cell r="E321">
            <v>40502</v>
          </cell>
        </row>
        <row r="322">
          <cell r="D322" t="str">
            <v>HEREDIA / SAN RAFAEL / SANTIAGO</v>
          </cell>
          <cell r="E322">
            <v>40503</v>
          </cell>
        </row>
        <row r="323">
          <cell r="D323" t="str">
            <v>HEREDIA / SAN RAFAEL / ANGELES</v>
          </cell>
          <cell r="E323">
            <v>40504</v>
          </cell>
        </row>
        <row r="324">
          <cell r="D324" t="str">
            <v>HEREDIA / SAN RAFAEL / CONCEPCION</v>
          </cell>
          <cell r="E324">
            <v>40505</v>
          </cell>
        </row>
        <row r="325">
          <cell r="D325" t="str">
            <v>HEREDIA / SAN ISIDRO / SAN ISIDRO</v>
          </cell>
          <cell r="E325">
            <v>40601</v>
          </cell>
        </row>
        <row r="326">
          <cell r="D326" t="str">
            <v>HEREDIA / SAN ISIDRO / SAN JOSE</v>
          </cell>
          <cell r="E326">
            <v>40602</v>
          </cell>
        </row>
        <row r="327">
          <cell r="D327" t="str">
            <v>HEREDIA / SAN ISIDRO / CONCEPCION</v>
          </cell>
          <cell r="E327">
            <v>40603</v>
          </cell>
        </row>
        <row r="328">
          <cell r="D328" t="str">
            <v>HEREDIA / SAN ISIDRO / SAN FRANCISCO</v>
          </cell>
          <cell r="E328">
            <v>40604</v>
          </cell>
        </row>
        <row r="329">
          <cell r="D329" t="str">
            <v>HEREDIA / BELEN / SAN ANTONIO</v>
          </cell>
          <cell r="E329">
            <v>40701</v>
          </cell>
        </row>
        <row r="330">
          <cell r="D330" t="str">
            <v>HEREDIA / BELEN / RIBERA</v>
          </cell>
          <cell r="E330">
            <v>40702</v>
          </cell>
        </row>
        <row r="331">
          <cell r="D331" t="str">
            <v>HEREDIA / BELEN / ASUNCION</v>
          </cell>
          <cell r="E331">
            <v>40703</v>
          </cell>
        </row>
        <row r="332">
          <cell r="D332" t="str">
            <v>HEREDIA / FLORES / SAN JOAQUIN</v>
          </cell>
          <cell r="E332">
            <v>40801</v>
          </cell>
        </row>
        <row r="333">
          <cell r="D333" t="str">
            <v>HEREDIA / FLORES / BARRANTES</v>
          </cell>
          <cell r="E333">
            <v>40802</v>
          </cell>
        </row>
        <row r="334">
          <cell r="D334" t="str">
            <v>HEREDIA / FLORES / LLORENTE</v>
          </cell>
          <cell r="E334">
            <v>40803</v>
          </cell>
        </row>
        <row r="335">
          <cell r="D335" t="str">
            <v>HEREDIA / SAN PABLO / SAN PABLO</v>
          </cell>
          <cell r="E335">
            <v>40901</v>
          </cell>
        </row>
        <row r="336">
          <cell r="D336" t="str">
            <v>HEREDIA / SAN PABLO / RINCO DE SABANILLA</v>
          </cell>
          <cell r="E336">
            <v>40902</v>
          </cell>
        </row>
        <row r="337">
          <cell r="D337" t="str">
            <v>HEREDIA / SARAPIQUI / PUERTO VIEJO</v>
          </cell>
          <cell r="E337">
            <v>41001</v>
          </cell>
        </row>
        <row r="338">
          <cell r="D338" t="str">
            <v>HEREDIA / SARAPIQUI / LA VIRGEN</v>
          </cell>
          <cell r="E338">
            <v>41002</v>
          </cell>
        </row>
        <row r="339">
          <cell r="D339" t="str">
            <v>HEREDIA / SARAPIQUI / HORQUETAS</v>
          </cell>
          <cell r="E339">
            <v>41003</v>
          </cell>
        </row>
        <row r="340">
          <cell r="D340" t="str">
            <v>HEREDIA / SARAPIQUI / LLANURAS DEL GASPAR</v>
          </cell>
          <cell r="E340">
            <v>41004</v>
          </cell>
        </row>
        <row r="341">
          <cell r="D341" t="str">
            <v>HEREDIA / SARAPIQUI / CUREÑA</v>
          </cell>
          <cell r="E341">
            <v>41005</v>
          </cell>
        </row>
        <row r="342">
          <cell r="D342" t="str">
            <v>GUANACASTE / LIBERIA / LIBERIA</v>
          </cell>
          <cell r="E342">
            <v>50101</v>
          </cell>
        </row>
        <row r="343">
          <cell r="D343" t="str">
            <v>GUANACASTE / LIBERIA / CAÑAS DULCES</v>
          </cell>
          <cell r="E343">
            <v>50102</v>
          </cell>
        </row>
        <row r="344">
          <cell r="D344" t="str">
            <v>GUANACASTE / LIBERIA / MAYORGA</v>
          </cell>
          <cell r="E344">
            <v>50103</v>
          </cell>
        </row>
        <row r="345">
          <cell r="D345" t="str">
            <v>GUANACASTE / LIBERIA / NACASCOLO</v>
          </cell>
          <cell r="E345">
            <v>50104</v>
          </cell>
        </row>
        <row r="346">
          <cell r="D346" t="str">
            <v>GUANACASTE / LIBERIA / CURUBANDE</v>
          </cell>
          <cell r="E346">
            <v>50105</v>
          </cell>
        </row>
        <row r="347">
          <cell r="D347" t="str">
            <v>GUANACASTE / NICOYA / NICOYA</v>
          </cell>
          <cell r="E347">
            <v>50201</v>
          </cell>
        </row>
        <row r="348">
          <cell r="D348" t="str">
            <v>GUANACASTE / NICOYA / MANSION</v>
          </cell>
          <cell r="E348">
            <v>50202</v>
          </cell>
        </row>
        <row r="349">
          <cell r="D349" t="str">
            <v>GUANACASTE / NICOYA / SAN ANTONIO</v>
          </cell>
          <cell r="E349">
            <v>50203</v>
          </cell>
        </row>
        <row r="350">
          <cell r="D350" t="str">
            <v xml:space="preserve">GUANACASTE / NICOYA / QUEBRADA HONDA </v>
          </cell>
          <cell r="E350">
            <v>50204</v>
          </cell>
        </row>
        <row r="351">
          <cell r="D351" t="str">
            <v>GUANACASTE / NICOYA / SAMARA</v>
          </cell>
          <cell r="E351">
            <v>50205</v>
          </cell>
        </row>
        <row r="352">
          <cell r="D352" t="str">
            <v>GUANACASTE / NICOYA / NOSARA</v>
          </cell>
          <cell r="E352">
            <v>50206</v>
          </cell>
        </row>
        <row r="353">
          <cell r="D353" t="str">
            <v>GUANACASTE / NICOYA / BELEN DE NOSARITA</v>
          </cell>
          <cell r="E353">
            <v>50207</v>
          </cell>
        </row>
        <row r="354">
          <cell r="D354" t="str">
            <v>GUANACASTE / SANTA CRUZ / SANTA CRUZ</v>
          </cell>
          <cell r="E354">
            <v>50301</v>
          </cell>
        </row>
        <row r="355">
          <cell r="D355" t="str">
            <v>GUANACASTE / SANTA CRUZ / BOLSON</v>
          </cell>
          <cell r="E355">
            <v>50302</v>
          </cell>
        </row>
        <row r="356">
          <cell r="D356" t="str">
            <v>GUANACASTE / SANTA CRUZ / VEINTISIETE DE ABRIL</v>
          </cell>
          <cell r="E356">
            <v>50303</v>
          </cell>
        </row>
        <row r="357">
          <cell r="D357" t="str">
            <v>GUANACASTE / SANTA CRUZ / TEMPATE</v>
          </cell>
          <cell r="E357">
            <v>50304</v>
          </cell>
        </row>
        <row r="358">
          <cell r="D358" t="str">
            <v>GUANACASTE / SANTA CRUZ / CARTAGENA</v>
          </cell>
          <cell r="E358">
            <v>50305</v>
          </cell>
        </row>
        <row r="359">
          <cell r="D359" t="str">
            <v>GUANACASTE / SANTA CRUZ / CUAJINIQUIL</v>
          </cell>
          <cell r="E359">
            <v>50306</v>
          </cell>
        </row>
        <row r="360">
          <cell r="D360" t="str">
            <v>GUANACASTE / SANTA CRUZ / DIRIA</v>
          </cell>
          <cell r="E360">
            <v>50307</v>
          </cell>
        </row>
        <row r="361">
          <cell r="D361" t="str">
            <v>GUANACASTE / SANTA CRUZ / CABO VELAS</v>
          </cell>
          <cell r="E361">
            <v>50308</v>
          </cell>
        </row>
        <row r="362">
          <cell r="D362" t="str">
            <v>GUANACASTE / SANTA CRUZ / TAMARINDO</v>
          </cell>
          <cell r="E362">
            <v>50309</v>
          </cell>
        </row>
        <row r="363">
          <cell r="D363" t="str">
            <v>GUANACASTE / BAGACES / BAGACES</v>
          </cell>
          <cell r="E363">
            <v>50401</v>
          </cell>
        </row>
        <row r="364">
          <cell r="D364" t="str">
            <v>GUANACASTE / BAGACES / FORTUNA</v>
          </cell>
          <cell r="E364">
            <v>50402</v>
          </cell>
        </row>
        <row r="365">
          <cell r="D365" t="str">
            <v>GUANACASTE / BAGACES / MOGOTE</v>
          </cell>
          <cell r="E365">
            <v>50403</v>
          </cell>
        </row>
        <row r="366">
          <cell r="D366" t="str">
            <v>GUANACASTE / BAGACES / RIO NARANJO</v>
          </cell>
          <cell r="E366">
            <v>50404</v>
          </cell>
        </row>
        <row r="367">
          <cell r="D367" t="str">
            <v>GUANACASTE / CARRILLO / FILADELFIA</v>
          </cell>
          <cell r="E367">
            <v>50501</v>
          </cell>
        </row>
        <row r="368">
          <cell r="D368" t="str">
            <v>GUANACASTE / CARRILLO / PALMIRA</v>
          </cell>
          <cell r="E368">
            <v>50502</v>
          </cell>
        </row>
        <row r="369">
          <cell r="D369" t="str">
            <v>GUANACASTE / CARRILLO / SARDINAL</v>
          </cell>
          <cell r="E369">
            <v>50503</v>
          </cell>
        </row>
        <row r="370">
          <cell r="D370" t="str">
            <v>GUANACASTE / CARRILLO / BELEN</v>
          </cell>
          <cell r="E370">
            <v>50504</v>
          </cell>
        </row>
        <row r="371">
          <cell r="D371" t="str">
            <v>GUANACASTE / CAÑAS / CAÑAS</v>
          </cell>
          <cell r="E371">
            <v>50601</v>
          </cell>
        </row>
        <row r="372">
          <cell r="D372" t="str">
            <v>GUANACASTE / CAÑAS / PALMIRA</v>
          </cell>
          <cell r="E372">
            <v>50602</v>
          </cell>
        </row>
        <row r="373">
          <cell r="D373" t="str">
            <v>GUANACASTE / CAÑAS / SAN MIGUEL</v>
          </cell>
          <cell r="E373">
            <v>50603</v>
          </cell>
        </row>
        <row r="374">
          <cell r="D374" t="str">
            <v>GUANACASTE / CAÑAS / BEBEDERO</v>
          </cell>
          <cell r="E374">
            <v>50604</v>
          </cell>
        </row>
        <row r="375">
          <cell r="D375" t="str">
            <v>GUANACASTE / CAÑAS / POROZAL</v>
          </cell>
          <cell r="E375">
            <v>50605</v>
          </cell>
        </row>
        <row r="376">
          <cell r="D376" t="str">
            <v>GUANACASTE / ABANGARES / LAS JUNTAS</v>
          </cell>
          <cell r="E376">
            <v>50701</v>
          </cell>
        </row>
        <row r="377">
          <cell r="D377" t="str">
            <v>GUANACASTE / ABANGARES / SIERRA</v>
          </cell>
          <cell r="E377">
            <v>50702</v>
          </cell>
        </row>
        <row r="378">
          <cell r="D378" t="str">
            <v>GUANACASTE / ABANGARES / SAN JUAN</v>
          </cell>
          <cell r="E378">
            <v>50703</v>
          </cell>
        </row>
        <row r="379">
          <cell r="D379" t="str">
            <v>GUANACASTE / ABANGARES / COLORADO</v>
          </cell>
          <cell r="E379">
            <v>50704</v>
          </cell>
        </row>
        <row r="380">
          <cell r="D380" t="str">
            <v>GUANACASTE / TILARAN / TILARAN</v>
          </cell>
          <cell r="E380">
            <v>50801</v>
          </cell>
        </row>
        <row r="381">
          <cell r="D381" t="str">
            <v xml:space="preserve">GUANACASTE / TILARAN / QUEBRADA GRANDE </v>
          </cell>
          <cell r="E381">
            <v>50802</v>
          </cell>
        </row>
        <row r="382">
          <cell r="D382" t="str">
            <v>GUANACASTE / TILARAN / TRONADORA</v>
          </cell>
          <cell r="E382">
            <v>50803</v>
          </cell>
        </row>
        <row r="383">
          <cell r="D383" t="str">
            <v>GUANACASTE / TILARAN / SANTA ROSA</v>
          </cell>
          <cell r="E383">
            <v>50804</v>
          </cell>
        </row>
        <row r="384">
          <cell r="D384" t="str">
            <v>GUANACASTE / TILARAN / LIBANO</v>
          </cell>
          <cell r="E384">
            <v>50805</v>
          </cell>
        </row>
        <row r="385">
          <cell r="D385" t="str">
            <v xml:space="preserve">GUANACASTE / TILARAN / TIERRAS MORENAS </v>
          </cell>
          <cell r="E385">
            <v>50806</v>
          </cell>
        </row>
        <row r="386">
          <cell r="D386" t="str">
            <v>GUANACASTE / TILARAN / ARENAL</v>
          </cell>
          <cell r="E386">
            <v>50807</v>
          </cell>
        </row>
        <row r="387">
          <cell r="D387" t="str">
            <v>GUANACASTE / TILARAN / CABECERAS</v>
          </cell>
          <cell r="E387">
            <v>50808</v>
          </cell>
        </row>
        <row r="388">
          <cell r="D388" t="str">
            <v>GUANACASTE / NANDAYURE / CARMONA</v>
          </cell>
          <cell r="E388">
            <v>50901</v>
          </cell>
        </row>
        <row r="389">
          <cell r="D389" t="str">
            <v>GUANACASTE / NANDAYURE / SANTA RITA</v>
          </cell>
          <cell r="E389">
            <v>50902</v>
          </cell>
        </row>
        <row r="390">
          <cell r="D390" t="str">
            <v>GUANACASTE / NANDAYURE / ZAPOTAL</v>
          </cell>
          <cell r="E390">
            <v>50903</v>
          </cell>
        </row>
        <row r="391">
          <cell r="D391" t="str">
            <v>GUANACASTE / NANDAYURE / SAN PABLO</v>
          </cell>
          <cell r="E391">
            <v>50904</v>
          </cell>
        </row>
        <row r="392">
          <cell r="D392" t="str">
            <v>GUANACASTE / NANDAYURE / PORVENIR</v>
          </cell>
          <cell r="E392">
            <v>50905</v>
          </cell>
        </row>
        <row r="393">
          <cell r="D393" t="str">
            <v>GUANACASTE / NANDAYURE / BEJUCO</v>
          </cell>
          <cell r="E393">
            <v>50906</v>
          </cell>
        </row>
        <row r="394">
          <cell r="D394" t="str">
            <v>GUANACASTE / LA CRUZ / LA CRUZ</v>
          </cell>
          <cell r="E394">
            <v>51001</v>
          </cell>
        </row>
        <row r="395">
          <cell r="D395" t="str">
            <v>GUANACASTE / LA CRUZ / SANTA CECILIA</v>
          </cell>
          <cell r="E395">
            <v>51002</v>
          </cell>
        </row>
        <row r="396">
          <cell r="D396" t="str">
            <v>GUANACASTE / LA CRUZ / LA GARITA</v>
          </cell>
          <cell r="E396">
            <v>51003</v>
          </cell>
        </row>
        <row r="397">
          <cell r="D397" t="str">
            <v>GUANACASTE / LA CRUZ / SANTA ELENA</v>
          </cell>
          <cell r="E397">
            <v>51004</v>
          </cell>
        </row>
        <row r="398">
          <cell r="D398" t="str">
            <v>GUANACASTE / HOJANCHA / HOJANCHA</v>
          </cell>
          <cell r="E398">
            <v>51101</v>
          </cell>
        </row>
        <row r="399">
          <cell r="D399" t="str">
            <v>GUANACASTE / HOJANCHA / MONTE ROMO</v>
          </cell>
          <cell r="E399">
            <v>51102</v>
          </cell>
        </row>
        <row r="400">
          <cell r="D400" t="str">
            <v xml:space="preserve">GUANACASTE / HOJANCHA / PUERTO CARRILLO </v>
          </cell>
          <cell r="E400">
            <v>51103</v>
          </cell>
        </row>
        <row r="401">
          <cell r="D401" t="str">
            <v>GUANACASTE / HOJANCHA / HUACAS</v>
          </cell>
          <cell r="E401">
            <v>51104</v>
          </cell>
        </row>
        <row r="402">
          <cell r="D402" t="str">
            <v>GUANACASTE / HOJANCHA / MATAMBU</v>
          </cell>
          <cell r="E402">
            <v>51105</v>
          </cell>
        </row>
        <row r="403">
          <cell r="D403" t="str">
            <v>PUNTARENAS / PUNTARENAS / PUNTARENAS</v>
          </cell>
          <cell r="E403">
            <v>60101</v>
          </cell>
        </row>
        <row r="404">
          <cell r="D404" t="str">
            <v>PUNTARENAS / PUNTARENAS / PITAHAYA</v>
          </cell>
          <cell r="E404">
            <v>60102</v>
          </cell>
        </row>
        <row r="405">
          <cell r="D405" t="str">
            <v>PUNTARENAS / PUNTARENAS / CHOMES</v>
          </cell>
          <cell r="E405">
            <v>60103</v>
          </cell>
        </row>
        <row r="406">
          <cell r="D406" t="str">
            <v>PUNTARENAS / PUNTARENAS / LEPANTO</v>
          </cell>
          <cell r="E406">
            <v>60104</v>
          </cell>
        </row>
        <row r="407">
          <cell r="D407" t="str">
            <v>PUNTARENAS / PUNTARENAS / PAQUERA</v>
          </cell>
          <cell r="E407">
            <v>60105</v>
          </cell>
        </row>
        <row r="408">
          <cell r="D408" t="str">
            <v>PUNTARENAS / PUNTARENAS / MANZANILLO</v>
          </cell>
          <cell r="E408">
            <v>60106</v>
          </cell>
        </row>
        <row r="409">
          <cell r="D409" t="str">
            <v>PUNTARENAS / PUNTARENAS / GUACIMAL</v>
          </cell>
          <cell r="E409">
            <v>60107</v>
          </cell>
        </row>
        <row r="410">
          <cell r="D410" t="str">
            <v>PUNTARENAS / PUNTARENAS / BARRANCA</v>
          </cell>
          <cell r="E410">
            <v>60108</v>
          </cell>
        </row>
        <row r="411">
          <cell r="D411" t="str">
            <v>PUNTARENAS / PUNTARENAS / ISLA DEL COCO</v>
          </cell>
          <cell r="E411">
            <v>60110</v>
          </cell>
        </row>
        <row r="412">
          <cell r="D412" t="str">
            <v>PUNTARENAS / PUNTARENAS / COBANO</v>
          </cell>
          <cell r="E412">
            <v>60111</v>
          </cell>
        </row>
        <row r="413">
          <cell r="D413" t="str">
            <v>PUNTARENAS / PUNTARENAS / CHACARITA</v>
          </cell>
          <cell r="E413">
            <v>60112</v>
          </cell>
        </row>
        <row r="414">
          <cell r="D414" t="str">
            <v>PUNTARENAS / PUNTARENAS / CHIRA</v>
          </cell>
          <cell r="E414">
            <v>60113</v>
          </cell>
        </row>
        <row r="415">
          <cell r="D415" t="str">
            <v>PUNTARENAS / PUNTARENAS / ACAPULCO</v>
          </cell>
          <cell r="E415">
            <v>60114</v>
          </cell>
        </row>
        <row r="416">
          <cell r="D416" t="str">
            <v>PUNTARENAS / PUNTARENAS / EL ROBLE</v>
          </cell>
          <cell r="E416">
            <v>60115</v>
          </cell>
        </row>
        <row r="417">
          <cell r="D417" t="str">
            <v>PUNTARENAS / PUNTARENAS / ARANCIBIA</v>
          </cell>
          <cell r="E417">
            <v>60116</v>
          </cell>
        </row>
        <row r="418">
          <cell r="D418" t="str">
            <v>PUNTARENAS / ESPARZA / ESPIRITU SANTO</v>
          </cell>
          <cell r="E418">
            <v>60201</v>
          </cell>
        </row>
        <row r="419">
          <cell r="D419" t="str">
            <v>PUNTARENAS / ESPARZA / SAN JUAN GRANDE</v>
          </cell>
          <cell r="E419">
            <v>60202</v>
          </cell>
        </row>
        <row r="420">
          <cell r="D420" t="str">
            <v>PUNTARENAS / ESPARZA / MACACONA</v>
          </cell>
          <cell r="E420">
            <v>60203</v>
          </cell>
        </row>
        <row r="421">
          <cell r="D421" t="str">
            <v>PUNTARENAS / ESPARZA / SAN RAFAEL</v>
          </cell>
          <cell r="E421">
            <v>60204</v>
          </cell>
        </row>
        <row r="422">
          <cell r="D422" t="str">
            <v>PUNTARENAS / ESPARZA / SAN JERONIMO</v>
          </cell>
          <cell r="E422">
            <v>60205</v>
          </cell>
        </row>
        <row r="423">
          <cell r="D423" t="str">
            <v>PUNTARENAS / ESPARZA / CALDERA</v>
          </cell>
          <cell r="E423">
            <v>60206</v>
          </cell>
        </row>
        <row r="424">
          <cell r="D424" t="str">
            <v>PUNTARENAS / BUENOS AIRES / BUENOS AIRES</v>
          </cell>
          <cell r="E424">
            <v>60301</v>
          </cell>
        </row>
        <row r="425">
          <cell r="D425" t="str">
            <v>PUNTARENAS / BUENOS AIRES / VOLCAN</v>
          </cell>
          <cell r="E425">
            <v>60302</v>
          </cell>
        </row>
        <row r="426">
          <cell r="D426" t="str">
            <v>PUNTARENAS / BUENOS AIRES / POTRERO GRANDE</v>
          </cell>
          <cell r="E426">
            <v>60303</v>
          </cell>
        </row>
        <row r="427">
          <cell r="D427" t="str">
            <v>PUNTARENAS / BUENOS AIRES / BORUCA</v>
          </cell>
          <cell r="E427">
            <v>60304</v>
          </cell>
        </row>
        <row r="428">
          <cell r="D428" t="str">
            <v>PUNTARENAS / BUENOS AIRES / PILAS</v>
          </cell>
          <cell r="E428">
            <v>60305</v>
          </cell>
        </row>
        <row r="429">
          <cell r="D429" t="str">
            <v>PUNTARENAS / BUENOS AIRES / COLINAS</v>
          </cell>
          <cell r="E429">
            <v>60306</v>
          </cell>
        </row>
        <row r="430">
          <cell r="D430" t="str">
            <v>PUNTARENAS / BUENOS AIRES / CHANGUENA</v>
          </cell>
          <cell r="E430">
            <v>60307</v>
          </cell>
        </row>
        <row r="431">
          <cell r="D431" t="str">
            <v>PUNTARENAS / BUENOS AIRES / BIOLLEY</v>
          </cell>
          <cell r="E431">
            <v>60308</v>
          </cell>
        </row>
        <row r="432">
          <cell r="D432" t="str">
            <v>PUNTARENAS / BUENOS AIRES / BRUNKA</v>
          </cell>
          <cell r="E432">
            <v>60309</v>
          </cell>
        </row>
        <row r="433">
          <cell r="D433" t="str">
            <v>PUNTARENAS / MONTES DE ORO / MIRAMAR</v>
          </cell>
          <cell r="E433">
            <v>60401</v>
          </cell>
        </row>
        <row r="434">
          <cell r="D434" t="str">
            <v>PUNTARENAS / MONTES DE ORO / UNION</v>
          </cell>
          <cell r="E434">
            <v>60402</v>
          </cell>
        </row>
        <row r="435">
          <cell r="D435" t="str">
            <v>PUNTARENAS / MONTES DE ORO / SAN ISIDRO</v>
          </cell>
          <cell r="E435">
            <v>60403</v>
          </cell>
        </row>
        <row r="436">
          <cell r="D436" t="str">
            <v>PUNTARENAS / OSA / PUERTO CORTES</v>
          </cell>
          <cell r="E436">
            <v>60501</v>
          </cell>
        </row>
        <row r="437">
          <cell r="D437" t="str">
            <v>PUNTARENAS / OSA / PALMAR</v>
          </cell>
          <cell r="E437">
            <v>60502</v>
          </cell>
        </row>
        <row r="438">
          <cell r="D438" t="str">
            <v>PUNTARENAS / OSA / SIERPE</v>
          </cell>
          <cell r="E438">
            <v>60503</v>
          </cell>
        </row>
        <row r="439">
          <cell r="D439" t="str">
            <v>PUNTARENAS / OSA / BAHIA BALLENA</v>
          </cell>
          <cell r="E439">
            <v>60504</v>
          </cell>
        </row>
        <row r="440">
          <cell r="D440" t="str">
            <v>PUNTARENAS / OSA / PIEDRAS BLANCAS</v>
          </cell>
          <cell r="E440">
            <v>60505</v>
          </cell>
        </row>
        <row r="441">
          <cell r="D441" t="str">
            <v>PUNTARENAS / OSA / BAHIA DRAKE</v>
          </cell>
          <cell r="E441">
            <v>60506</v>
          </cell>
        </row>
        <row r="442">
          <cell r="D442" t="str">
            <v>PUNTARENAS / AGUIRRE / QUEPOS</v>
          </cell>
          <cell r="E442">
            <v>60601</v>
          </cell>
        </row>
        <row r="443">
          <cell r="D443" t="str">
            <v>PUNTARENAS / AGUIRRE / SAVEGRE</v>
          </cell>
          <cell r="E443">
            <v>60602</v>
          </cell>
        </row>
        <row r="444">
          <cell r="D444" t="str">
            <v>PUNTARENAS / AGUIRRE / NARANJITO</v>
          </cell>
          <cell r="E444">
            <v>60603</v>
          </cell>
        </row>
        <row r="445">
          <cell r="D445" t="str">
            <v>PUNTARENAS / GOLFITO / GOLFITO</v>
          </cell>
          <cell r="E445">
            <v>60701</v>
          </cell>
        </row>
        <row r="446">
          <cell r="D446" t="str">
            <v>PUNTARENAS / GOLFITO / GUAYCARA</v>
          </cell>
          <cell r="E446">
            <v>60703</v>
          </cell>
        </row>
        <row r="447">
          <cell r="D447" t="str">
            <v>PUNTARENAS / GOLFITO / PAVON</v>
          </cell>
          <cell r="E447">
            <v>60704</v>
          </cell>
        </row>
        <row r="448">
          <cell r="D448" t="str">
            <v>PUNTARENAS / COTO BRUS / SAN VITO</v>
          </cell>
          <cell r="E448">
            <v>60801</v>
          </cell>
        </row>
        <row r="449">
          <cell r="D449" t="str">
            <v>PUNTARENAS / COTO BRUS / SABALITO</v>
          </cell>
          <cell r="E449">
            <v>60802</v>
          </cell>
        </row>
        <row r="450">
          <cell r="D450" t="str">
            <v>PUNTARENAS / COTO BRUS / AGUABUENA</v>
          </cell>
          <cell r="E450">
            <v>60803</v>
          </cell>
        </row>
        <row r="451">
          <cell r="D451" t="str">
            <v>PUNTARENAS / COTO BRUS / LIMONCITO</v>
          </cell>
          <cell r="E451">
            <v>60804</v>
          </cell>
        </row>
        <row r="452">
          <cell r="D452" t="str">
            <v>PUNTARENAS / COTO BRUS / PITTIER</v>
          </cell>
          <cell r="E452">
            <v>60805</v>
          </cell>
        </row>
        <row r="453">
          <cell r="D453" t="str">
            <v>PUNTARENAS / COTO BRUS / GUTIERREZ BROWN</v>
          </cell>
          <cell r="E453">
            <v>60806</v>
          </cell>
        </row>
        <row r="454">
          <cell r="D454" t="str">
            <v>PUNTARENAS / PARRITA / PARRITA</v>
          </cell>
          <cell r="E454">
            <v>60901</v>
          </cell>
        </row>
        <row r="455">
          <cell r="D455" t="str">
            <v>PUNTARENAS / CORREDORES / CORREDOR</v>
          </cell>
          <cell r="E455">
            <v>61001</v>
          </cell>
        </row>
        <row r="456">
          <cell r="D456" t="str">
            <v>PUNTARENAS / CORREDORES / LA CUESTA</v>
          </cell>
          <cell r="E456">
            <v>61002</v>
          </cell>
        </row>
        <row r="457">
          <cell r="D457" t="str">
            <v>PUNTARENAS / CORREDORES / CANOAS</v>
          </cell>
          <cell r="E457">
            <v>61003</v>
          </cell>
        </row>
        <row r="458">
          <cell r="D458" t="str">
            <v>PUNTARENAS / CORREDORES / LAUREL</v>
          </cell>
          <cell r="E458">
            <v>61004</v>
          </cell>
        </row>
        <row r="459">
          <cell r="D459" t="str">
            <v>PUNTARENAS / GARABITO / JACO</v>
          </cell>
          <cell r="E459">
            <v>61101</v>
          </cell>
        </row>
        <row r="460">
          <cell r="D460" t="str">
            <v>PUNTARENAS / GARABITO / TARCOLES</v>
          </cell>
          <cell r="E460">
            <v>61102</v>
          </cell>
        </row>
        <row r="461">
          <cell r="D461" t="str">
            <v>PUNTARENAS / GARABITO / LAGUNILLAS</v>
          </cell>
          <cell r="E461">
            <v>61103</v>
          </cell>
        </row>
        <row r="462">
          <cell r="D462" t="str">
            <v>PUNTARENAS / MONTEVERDE / MONTEVERDE</v>
          </cell>
          <cell r="E462">
            <v>61201</v>
          </cell>
        </row>
        <row r="463">
          <cell r="D463" t="str">
            <v>PUNTARENAS / PUERTO JIMENEZ / PUERTO JIMENEZ</v>
          </cell>
          <cell r="E463">
            <v>61301</v>
          </cell>
        </row>
        <row r="464">
          <cell r="D464" t="str">
            <v>LIMON / LIMON / LIMON</v>
          </cell>
          <cell r="E464">
            <v>70101</v>
          </cell>
        </row>
        <row r="465">
          <cell r="D465" t="str">
            <v>LIMON / LIMON / VALLE LA ESTRELLA</v>
          </cell>
          <cell r="E465">
            <v>70102</v>
          </cell>
        </row>
        <row r="466">
          <cell r="D466" t="str">
            <v>LIMON / LIMON / RIO BLANCO</v>
          </cell>
          <cell r="E466">
            <v>70103</v>
          </cell>
        </row>
        <row r="467">
          <cell r="D467" t="str">
            <v>LIMON / LIMON / MATAMA</v>
          </cell>
          <cell r="E467">
            <v>70104</v>
          </cell>
        </row>
        <row r="468">
          <cell r="D468" t="str">
            <v>LIMON / POCOCI / GUAPILES</v>
          </cell>
          <cell r="E468">
            <v>70201</v>
          </cell>
        </row>
        <row r="469">
          <cell r="D469" t="str">
            <v>LIMON / POCOCI / JIMENEZ</v>
          </cell>
          <cell r="E469">
            <v>70202</v>
          </cell>
        </row>
        <row r="470">
          <cell r="D470" t="str">
            <v>LIMON / POCOCI / RITA</v>
          </cell>
          <cell r="E470">
            <v>70203</v>
          </cell>
        </row>
        <row r="471">
          <cell r="D471" t="str">
            <v>LIMON / POCOCI / ROXANA</v>
          </cell>
          <cell r="E471">
            <v>70204</v>
          </cell>
        </row>
        <row r="472">
          <cell r="D472" t="str">
            <v>LIMON / POCOCI / CARIARI</v>
          </cell>
          <cell r="E472">
            <v>70205</v>
          </cell>
        </row>
        <row r="473">
          <cell r="D473" t="str">
            <v>LIMON / POCOCI / COLORADO</v>
          </cell>
          <cell r="E473">
            <v>70206</v>
          </cell>
        </row>
        <row r="474">
          <cell r="D474" t="str">
            <v>LIMON / POCOCI / LA COLONIA</v>
          </cell>
          <cell r="E474">
            <v>70207</v>
          </cell>
        </row>
        <row r="475">
          <cell r="D475" t="str">
            <v>LIMON / SIQUIRRES / SIQUIRRES</v>
          </cell>
          <cell r="E475">
            <v>70301</v>
          </cell>
        </row>
        <row r="476">
          <cell r="D476" t="str">
            <v>LIMON / SIQUIRRES / PACUARITO</v>
          </cell>
          <cell r="E476">
            <v>70302</v>
          </cell>
        </row>
        <row r="477">
          <cell r="D477" t="str">
            <v>LIMON / SIQUIRRES / FLORIDA</v>
          </cell>
          <cell r="E477">
            <v>70303</v>
          </cell>
        </row>
        <row r="478">
          <cell r="D478" t="str">
            <v>LIMON / SIQUIRRES / GERMANIA</v>
          </cell>
          <cell r="E478">
            <v>70304</v>
          </cell>
        </row>
        <row r="479">
          <cell r="D479" t="str">
            <v>LIMON / SIQUIRRES / CAIRO</v>
          </cell>
          <cell r="E479">
            <v>70305</v>
          </cell>
        </row>
        <row r="480">
          <cell r="D480" t="str">
            <v>LIMON / SIQUIRRES / ALEGRIA</v>
          </cell>
          <cell r="E480">
            <v>70306</v>
          </cell>
        </row>
        <row r="481">
          <cell r="D481" t="str">
            <v>LIMON / SIQUIRRES / REVENTAZON</v>
          </cell>
          <cell r="E481">
            <v>70307</v>
          </cell>
        </row>
        <row r="482">
          <cell r="D482" t="str">
            <v>LIMON / TALAMANCA / BRATSI</v>
          </cell>
          <cell r="E482">
            <v>70401</v>
          </cell>
        </row>
        <row r="483">
          <cell r="D483" t="str">
            <v>LIMON / TALAMANCA / SIXAOLA</v>
          </cell>
          <cell r="E483">
            <v>70402</v>
          </cell>
        </row>
        <row r="484">
          <cell r="D484" t="str">
            <v>LIMON / TALAMANCA / CAHUITA</v>
          </cell>
          <cell r="E484">
            <v>70403</v>
          </cell>
        </row>
        <row r="485">
          <cell r="D485" t="str">
            <v>LIMON / TALAMANCA / TELIRE</v>
          </cell>
          <cell r="E485">
            <v>70404</v>
          </cell>
        </row>
        <row r="486">
          <cell r="D486" t="str">
            <v>LIMON / MATINA / MATINA</v>
          </cell>
          <cell r="E486">
            <v>70501</v>
          </cell>
        </row>
        <row r="487">
          <cell r="D487" t="str">
            <v>LIMON / MATINA / BATAN</v>
          </cell>
          <cell r="E487">
            <v>70502</v>
          </cell>
        </row>
        <row r="488">
          <cell r="D488" t="str">
            <v>LIMON / MATINA / CARRANDI</v>
          </cell>
          <cell r="E488">
            <v>70503</v>
          </cell>
        </row>
        <row r="489">
          <cell r="D489" t="str">
            <v>LIMON / GUACIMO / GUACIMO</v>
          </cell>
          <cell r="E489">
            <v>70601</v>
          </cell>
        </row>
        <row r="490">
          <cell r="D490" t="str">
            <v>LIMON / GUACIMO / MERCEDES</v>
          </cell>
          <cell r="E490">
            <v>70602</v>
          </cell>
        </row>
        <row r="491">
          <cell r="D491" t="str">
            <v>LIMON / GUACIMO / POCORA</v>
          </cell>
          <cell r="E491">
            <v>70603</v>
          </cell>
        </row>
        <row r="492">
          <cell r="D492" t="str">
            <v>LIMON / GUACIMO / RIO JIMENEZ</v>
          </cell>
          <cell r="E492">
            <v>70604</v>
          </cell>
        </row>
        <row r="493">
          <cell r="D493" t="str">
            <v>LIMON / GUACIMO / DUACARI</v>
          </cell>
          <cell r="E493">
            <v>70605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I5" t="str">
            <v>Sí</v>
          </cell>
        </row>
        <row r="6">
          <cell r="I6" t="str">
            <v>No</v>
          </cell>
        </row>
        <row r="8">
          <cell r="I8" t="str">
            <v>X</v>
          </cell>
        </row>
      </sheetData>
      <sheetData sheetId="13"/>
      <sheetData sheetId="14"/>
      <sheetData sheetId="1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D9078D-21DC-46B2-9428-FFBEE360B7BF}" name="portada_F" displayName="portada_F" ref="B2:AQ96" totalsRowShown="0" headerRowDxfId="100" dataDxfId="99">
  <autoFilter ref="B2:AQ96" xr:uid="{4A03A87D-38D3-4B63-B94A-E34EEC2529E6}"/>
  <sortState xmlns:xlrd2="http://schemas.microsoft.com/office/spreadsheetml/2017/richdata2" ref="B3:AQ96">
    <sortCondition ref="L3:L96"/>
    <sortCondition ref="E3:E96"/>
    <sortCondition ref="F3:F96"/>
  </sortState>
  <tableColumns count="42">
    <tableColumn id="58" xr3:uid="{CAF10403-3DC3-4DEF-A254-729D76720D32}" name="NCODINS" dataDxfId="98"/>
    <tableColumn id="59" xr3:uid="{38A7D01F-0A11-4754-916D-7A6944B7C3BF}" name="COD_SABER" dataDxfId="97"/>
    <tableColumn id="1" xr3:uid="{9F567498-583F-4800-9462-61C4DF433FD8}" name="CODINS" dataDxfId="96"/>
    <tableColumn id="2" xr3:uid="{2726CB15-518D-4D0A-8476-7DBCCCB1B51F}" name="CODIGO" dataDxfId="95"/>
    <tableColumn id="3" xr3:uid="{FD204D1B-6EB0-4F2A-A483-AC7F9CB4318E}" name="NOMBRE" dataDxfId="94"/>
    <tableColumn id="4" xr3:uid="{72A63A38-1399-4DE4-8E71-F3C38BFA20D1}" name="DIREG" dataDxfId="93"/>
    <tableColumn id="5" xr3:uid="{BB6542B3-9458-46B3-A1E4-FFF67925EFD8}" name="REGION" dataDxfId="92"/>
    <tableColumn id="6" xr3:uid="{CBC65E19-E77E-4AE2-A863-75C5755D4668}" name="CIRCUITO" dataDxfId="91"/>
    <tableColumn id="7" xr3:uid="{12680306-38AE-42A0-A654-4147268AB061}" name="ORDEN" dataDxfId="90"/>
    <tableColumn id="8" xr3:uid="{25B0925C-3229-4032-A136-2A9C14A45FD6}" name="NIVEL" dataDxfId="89"/>
    <tableColumn id="9" xr3:uid="{89A67F85-BB11-46C3-BBA8-E70311EFB7C4}" name="NIVEL-2" dataDxfId="88"/>
    <tableColumn id="10" xr3:uid="{A67A70D5-360D-4ED5-A645-E3AB53520B56}" name="RAMA2" dataDxfId="87"/>
    <tableColumn id="11" xr3:uid="{5166CED7-E332-493A-8955-9A622A47616A}" name="RAMA_4" dataDxfId="86"/>
    <tableColumn id="12" xr3:uid="{F35E5238-D6DD-4829-895A-6E4E91D34795}" name="SECTOR" dataDxfId="85"/>
    <tableColumn id="13" xr3:uid="{AAE4F3D1-E1FC-4ECF-ACBA-4C09DB0C74B9}" name="DEPENDENCIA" dataDxfId="84"/>
    <tableColumn id="14" xr3:uid="{C89965FE-CEBB-4780-BBE4-516067D2EE81}" name="ZONA" dataDxfId="83"/>
    <tableColumn id="15" xr3:uid="{AF9A7D62-2048-44A7-90E3-D6A7682011EF}" name="ZONA1" dataDxfId="82"/>
    <tableColumn id="16" xr3:uid="{ABBE0526-4921-44A0-97C7-E90710833524}" name="PRCADI" dataDxfId="81"/>
    <tableColumn id="17" xr3:uid="{FF6FE8A8-2FF1-4C0B-B91F-4718A8E7DEE8}" name="PR" dataDxfId="80"/>
    <tableColumn id="18" xr3:uid="{AFB0B18E-1B56-42E1-82F6-BCB429E4A085}" name="CAN" dataDxfId="79"/>
    <tableColumn id="19" xr3:uid="{F0E0ACFB-1B91-4404-949B-01F8E4EBDEB0}" name="DIS" dataDxfId="78"/>
    <tableColumn id="20" xr3:uid="{3FB9D420-1EA9-4582-9736-784B79FC13B3}" name="UBICACION" dataDxfId="77"/>
    <tableColumn id="21" xr3:uid="{AA8961C7-1FBB-4854-8BA0-7AE2B9306600}" name="PROVINCIA" dataDxfId="76"/>
    <tableColumn id="22" xr3:uid="{2BE2EFB8-E8B8-4513-88D6-45D6457A9223}" name="CANTON" dataDxfId="75"/>
    <tableColumn id="23" xr3:uid="{3EE7D0A5-FFEB-4634-898C-76665D1A09FA}" name="DISTRITO" dataDxfId="74"/>
    <tableColumn id="24" xr3:uid="{F2435361-C45F-46B6-9AA1-F12F17D8CB59}" name="POBLADO" dataDxfId="73"/>
    <tableColumn id="25" xr3:uid="{53E4D205-A7B2-42B8-A75D-8F58A81B77AC}" name="NOM_MIDE" dataDxfId="72"/>
    <tableColumn id="26" xr3:uid="{E84A791D-845D-4D87-8D4C-B2A565DF163D}" name="EXACTA" dataDxfId="71"/>
    <tableColumn id="27" xr3:uid="{53D45F1B-16D7-4AFF-B65B-AA94F0E3E000}" name="EMAIL" dataDxfId="70"/>
    <tableColumn id="28" xr3:uid="{1302AA9F-FFB9-4D9A-9D16-DA91FD9AF91D}" name="TELEFONO1" dataDxfId="69"/>
    <tableColumn id="29" xr3:uid="{9D3CCE3B-72B5-41AF-B3F0-3CC0E4435B17}" name="TELEFONO2" dataDxfId="68"/>
    <tableColumn id="30" xr3:uid="{03F2F50B-9673-48BD-845F-9776BF9335B9}" name="DIRECTOR" dataDxfId="67"/>
    <tableColumn id="31" xr3:uid="{D126FF66-A3D1-498E-A504-91DAEA274FE8}" name="TELEFONO3" dataDxfId="66"/>
    <tableColumn id="32" xr3:uid="{0E980008-4DD3-402D-88A0-6EC0B306500A}" name="SUPERVISOR" dataDxfId="65"/>
    <tableColumn id="33" xr3:uid="{C4B67343-446C-4434-A898-14CADBCBD99D}" name="TELEFONO4" dataDxfId="64"/>
    <tableColumn id="35" xr3:uid="{EFDF0D3D-1DD4-4023-BE51-6426621F2DAA}" name="UP/IEGB" dataDxfId="63"/>
    <tableColumn id="36" xr3:uid="{D80EBF96-B1AA-4E12-81FC-46EB3A02A14E}" name="PLAN_N" dataDxfId="62"/>
    <tableColumn id="37" xr3:uid="{7596BA56-7960-4E92-99A8-25DD4D91B1EE}" name="CODTALLER" dataDxfId="61"/>
    <tableColumn id="38" xr3:uid="{3FA3AD90-9186-453D-ACB4-E088D8EF2B21}" name="SECC" dataDxfId="60"/>
    <tableColumn id="39" xr3:uid="{2751D758-7B60-4D65-9528-C6A38F5ED1EF}" name="CODSECC" dataDxfId="59"/>
    <tableColumn id="40" xr3:uid="{DFB33DEA-AF29-4C24-887F-BCDF55E61D8C}" name="NOM_SECC" dataDxfId="58"/>
    <tableColumn id="41" xr3:uid="{3EA87CA2-0121-48F2-BE2B-79FCE0174EB2}" name="BI" dataDxfId="5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AN493"/>
  <sheetViews>
    <sheetView topLeftCell="E1" workbookViewId="0">
      <selection activeCell="H8" sqref="H8"/>
    </sheetView>
  </sheetViews>
  <sheetFormatPr baseColWidth="10" defaultColWidth="11.44140625" defaultRowHeight="12" x14ac:dyDescent="0.25"/>
  <cols>
    <col min="1" max="1" width="7.6640625" style="5" customWidth="1"/>
    <col min="2" max="2" width="38.6640625" style="5" customWidth="1"/>
    <col min="3" max="3" width="7.5546875" style="5" customWidth="1"/>
    <col min="4" max="4" width="50" style="5" bestFit="1" customWidth="1"/>
    <col min="5" max="10" width="11.44140625" style="5"/>
    <col min="11" max="11" width="19.44140625" style="5" bestFit="1" customWidth="1"/>
    <col min="12" max="12" width="11.44140625" style="5"/>
    <col min="13" max="13" width="5.21875" style="462" customWidth="1"/>
    <col min="14" max="40" width="7.33203125" style="5" customWidth="1"/>
    <col min="41" max="16384" width="11.44140625" style="5"/>
  </cols>
  <sheetData>
    <row r="1" spans="1:40" ht="19.8" customHeight="1" x14ac:dyDescent="0.3">
      <c r="A1" s="1" t="s">
        <v>225</v>
      </c>
      <c r="B1" s="2" t="s">
        <v>932</v>
      </c>
      <c r="C1" s="2"/>
      <c r="D1" s="2" t="s">
        <v>932</v>
      </c>
      <c r="E1" s="1" t="s">
        <v>225</v>
      </c>
      <c r="W1" s="555" t="s">
        <v>2315</v>
      </c>
      <c r="X1" s="555" t="s">
        <v>2316</v>
      </c>
    </row>
    <row r="2" spans="1:40" ht="13.8" x14ac:dyDescent="0.3">
      <c r="A2" s="3">
        <v>10101</v>
      </c>
      <c r="B2" s="3" t="s">
        <v>481</v>
      </c>
      <c r="C2" s="3"/>
      <c r="D2" s="3" t="s">
        <v>481</v>
      </c>
      <c r="E2" s="3">
        <v>10101</v>
      </c>
      <c r="H2" s="474" t="s">
        <v>221</v>
      </c>
      <c r="K2" s="463" t="s">
        <v>2317</v>
      </c>
      <c r="L2" s="464" t="s">
        <v>2318</v>
      </c>
      <c r="M2" s="465"/>
      <c r="N2" s="466" t="s">
        <v>2319</v>
      </c>
      <c r="O2" s="466" t="s">
        <v>2320</v>
      </c>
      <c r="P2" s="466" t="s">
        <v>2321</v>
      </c>
      <c r="Q2" s="466" t="s">
        <v>35</v>
      </c>
      <c r="R2" s="466" t="s">
        <v>65</v>
      </c>
      <c r="S2" s="466" t="s">
        <v>2322</v>
      </c>
      <c r="T2" s="466" t="s">
        <v>2323</v>
      </c>
      <c r="U2" s="466" t="s">
        <v>38</v>
      </c>
      <c r="V2" s="466" t="s">
        <v>37</v>
      </c>
      <c r="W2" s="555"/>
      <c r="X2" s="555"/>
      <c r="Y2" s="466" t="s">
        <v>58</v>
      </c>
      <c r="Z2" s="466" t="s">
        <v>115</v>
      </c>
      <c r="AA2" s="5" t="s">
        <v>51</v>
      </c>
      <c r="AB2" s="5" t="s">
        <v>49</v>
      </c>
      <c r="AC2" s="5" t="s">
        <v>78</v>
      </c>
      <c r="AD2" s="5" t="s">
        <v>118</v>
      </c>
      <c r="AE2" s="5" t="s">
        <v>2324</v>
      </c>
      <c r="AF2" s="5" t="s">
        <v>93</v>
      </c>
      <c r="AG2" s="5" t="s">
        <v>45</v>
      </c>
      <c r="AH2" s="5" t="s">
        <v>43</v>
      </c>
      <c r="AI2" s="5" t="s">
        <v>87</v>
      </c>
      <c r="AJ2" s="5" t="s">
        <v>2325</v>
      </c>
      <c r="AK2" s="5" t="s">
        <v>121</v>
      </c>
      <c r="AL2" s="5" t="s">
        <v>939</v>
      </c>
      <c r="AM2" s="5" t="s">
        <v>109</v>
      </c>
      <c r="AN2" s="5" t="s">
        <v>423</v>
      </c>
    </row>
    <row r="3" spans="1:40" ht="14.4" x14ac:dyDescent="0.3">
      <c r="A3" s="3">
        <v>10102</v>
      </c>
      <c r="B3" s="3" t="s">
        <v>482</v>
      </c>
      <c r="C3" s="3"/>
      <c r="D3" s="3" t="s">
        <v>482</v>
      </c>
      <c r="E3" s="3">
        <v>10102</v>
      </c>
      <c r="H3" s="474" t="s">
        <v>222</v>
      </c>
      <c r="K3" s="467" t="s">
        <v>2319</v>
      </c>
      <c r="L3" s="468" t="s">
        <v>2326</v>
      </c>
      <c r="N3" s="469" t="s">
        <v>1</v>
      </c>
      <c r="O3" s="469" t="s">
        <v>1</v>
      </c>
      <c r="P3" s="469" t="s">
        <v>1</v>
      </c>
      <c r="Q3" s="469" t="s">
        <v>1</v>
      </c>
      <c r="R3" s="469" t="s">
        <v>1</v>
      </c>
      <c r="S3" s="469" t="s">
        <v>1</v>
      </c>
      <c r="T3" s="469" t="s">
        <v>1</v>
      </c>
      <c r="U3" s="469" t="s">
        <v>1</v>
      </c>
      <c r="V3" s="469" t="s">
        <v>1</v>
      </c>
      <c r="W3" s="469" t="s">
        <v>1</v>
      </c>
      <c r="X3" s="469" t="s">
        <v>1</v>
      </c>
      <c r="Y3" s="469" t="s">
        <v>1</v>
      </c>
      <c r="Z3" s="469" t="s">
        <v>1</v>
      </c>
      <c r="AA3" s="469" t="s">
        <v>1</v>
      </c>
      <c r="AB3" s="469" t="s">
        <v>1</v>
      </c>
      <c r="AC3" s="469" t="s">
        <v>1</v>
      </c>
      <c r="AD3" s="469" t="s">
        <v>1</v>
      </c>
      <c r="AE3" s="469" t="s">
        <v>1</v>
      </c>
      <c r="AF3" s="469" t="s">
        <v>1</v>
      </c>
      <c r="AG3" s="469" t="s">
        <v>1</v>
      </c>
      <c r="AH3" s="469" t="s">
        <v>1</v>
      </c>
      <c r="AI3" s="469" t="s">
        <v>1</v>
      </c>
      <c r="AJ3" s="469" t="s">
        <v>1</v>
      </c>
      <c r="AK3" s="469" t="s">
        <v>1</v>
      </c>
      <c r="AL3" s="469" t="s">
        <v>1</v>
      </c>
      <c r="AM3" s="469" t="s">
        <v>1</v>
      </c>
      <c r="AN3" s="469" t="s">
        <v>1</v>
      </c>
    </row>
    <row r="4" spans="1:40" ht="14.4" x14ac:dyDescent="0.3">
      <c r="A4" s="3">
        <v>10103</v>
      </c>
      <c r="B4" s="3" t="s">
        <v>483</v>
      </c>
      <c r="C4" s="3"/>
      <c r="D4" s="3" t="s">
        <v>483</v>
      </c>
      <c r="E4" s="3">
        <v>10103</v>
      </c>
      <c r="K4" s="467" t="s">
        <v>2320</v>
      </c>
      <c r="L4" s="468" t="s">
        <v>2326</v>
      </c>
      <c r="N4" s="469" t="s">
        <v>2</v>
      </c>
      <c r="O4" s="469" t="s">
        <v>2</v>
      </c>
      <c r="P4" s="469" t="s">
        <v>2</v>
      </c>
      <c r="Q4" s="469" t="s">
        <v>2</v>
      </c>
      <c r="R4" s="469" t="s">
        <v>2</v>
      </c>
      <c r="S4" s="469" t="s">
        <v>2</v>
      </c>
      <c r="T4" s="469" t="s">
        <v>2</v>
      </c>
      <c r="U4" s="469" t="s">
        <v>2</v>
      </c>
      <c r="V4" s="469" t="s">
        <v>2</v>
      </c>
      <c r="W4" s="469" t="s">
        <v>2</v>
      </c>
      <c r="X4" s="469" t="s">
        <v>2</v>
      </c>
      <c r="Y4" s="469" t="s">
        <v>2</v>
      </c>
      <c r="Z4" s="469" t="s">
        <v>2</v>
      </c>
      <c r="AA4" s="469" t="s">
        <v>2</v>
      </c>
      <c r="AB4" s="469" t="s">
        <v>2</v>
      </c>
      <c r="AC4" s="469" t="s">
        <v>2</v>
      </c>
      <c r="AD4" s="469" t="s">
        <v>2</v>
      </c>
      <c r="AE4" s="469" t="s">
        <v>2</v>
      </c>
      <c r="AF4" s="469" t="s">
        <v>2</v>
      </c>
      <c r="AG4" s="469" t="s">
        <v>2</v>
      </c>
      <c r="AH4" s="469" t="s">
        <v>2</v>
      </c>
      <c r="AI4" s="469" t="s">
        <v>2</v>
      </c>
      <c r="AJ4" s="469" t="s">
        <v>2</v>
      </c>
      <c r="AK4" s="469" t="s">
        <v>2</v>
      </c>
      <c r="AL4" s="469" t="s">
        <v>2</v>
      </c>
      <c r="AM4" s="469" t="s">
        <v>2</v>
      </c>
      <c r="AN4" s="469" t="s">
        <v>2</v>
      </c>
    </row>
    <row r="5" spans="1:40" ht="14.4" x14ac:dyDescent="0.3">
      <c r="A5" s="3">
        <v>10104</v>
      </c>
      <c r="B5" s="3" t="s">
        <v>484</v>
      </c>
      <c r="C5" s="3"/>
      <c r="D5" s="3" t="s">
        <v>484</v>
      </c>
      <c r="E5" s="3">
        <v>10104</v>
      </c>
      <c r="K5" s="467" t="s">
        <v>2321</v>
      </c>
      <c r="L5" s="468" t="s">
        <v>2327</v>
      </c>
      <c r="N5" s="469" t="s">
        <v>3</v>
      </c>
      <c r="O5" s="469" t="s">
        <v>3</v>
      </c>
      <c r="P5" s="469" t="s">
        <v>3</v>
      </c>
      <c r="Q5" s="469" t="s">
        <v>3</v>
      </c>
      <c r="R5" s="469" t="s">
        <v>3</v>
      </c>
      <c r="S5" s="469" t="s">
        <v>3</v>
      </c>
      <c r="T5" s="469" t="s">
        <v>3</v>
      </c>
      <c r="U5" s="469" t="s">
        <v>3</v>
      </c>
      <c r="V5" s="469" t="s">
        <v>3</v>
      </c>
      <c r="W5" s="469" t="s">
        <v>3</v>
      </c>
      <c r="X5" s="469" t="s">
        <v>3</v>
      </c>
      <c r="Y5" s="469" t="s">
        <v>3</v>
      </c>
      <c r="Z5" s="469" t="s">
        <v>3</v>
      </c>
      <c r="AA5" s="469" t="s">
        <v>3</v>
      </c>
      <c r="AB5" s="469" t="s">
        <v>3</v>
      </c>
      <c r="AC5" s="469" t="s">
        <v>3</v>
      </c>
      <c r="AD5" s="469" t="s">
        <v>3</v>
      </c>
      <c r="AE5" s="469" t="s">
        <v>3</v>
      </c>
      <c r="AF5" s="469" t="s">
        <v>3</v>
      </c>
      <c r="AG5" s="469" t="s">
        <v>3</v>
      </c>
      <c r="AH5" s="469" t="s">
        <v>3</v>
      </c>
      <c r="AI5" s="469" t="s">
        <v>3</v>
      </c>
      <c r="AJ5" s="469" t="s">
        <v>3</v>
      </c>
      <c r="AK5" s="469" t="s">
        <v>3</v>
      </c>
      <c r="AL5" s="469" t="s">
        <v>3</v>
      </c>
      <c r="AM5" s="469" t="s">
        <v>3</v>
      </c>
      <c r="AN5" s="469" t="s">
        <v>3</v>
      </c>
    </row>
    <row r="6" spans="1:40" ht="14.4" x14ac:dyDescent="0.3">
      <c r="A6" s="3">
        <v>10105</v>
      </c>
      <c r="B6" s="3" t="s">
        <v>485</v>
      </c>
      <c r="C6" s="3"/>
      <c r="D6" s="3" t="s">
        <v>485</v>
      </c>
      <c r="E6" s="3">
        <v>10105</v>
      </c>
      <c r="K6" s="467" t="s">
        <v>35</v>
      </c>
      <c r="L6" s="468" t="s">
        <v>2328</v>
      </c>
      <c r="N6" s="469" t="s">
        <v>4</v>
      </c>
      <c r="O6" s="469" t="s">
        <v>4</v>
      </c>
      <c r="P6" s="469" t="s">
        <v>4</v>
      </c>
      <c r="Q6" s="469" t="s">
        <v>4</v>
      </c>
      <c r="R6" s="469" t="s">
        <v>4</v>
      </c>
      <c r="S6" s="469" t="s">
        <v>4</v>
      </c>
      <c r="U6" s="469" t="s">
        <v>4</v>
      </c>
      <c r="V6" s="469" t="s">
        <v>4</v>
      </c>
      <c r="W6" s="469" t="s">
        <v>4</v>
      </c>
      <c r="X6" s="469" t="s">
        <v>4</v>
      </c>
      <c r="Y6" s="469" t="s">
        <v>4</v>
      </c>
      <c r="Z6" s="469" t="s">
        <v>4</v>
      </c>
      <c r="AA6" s="469" t="s">
        <v>4</v>
      </c>
      <c r="AB6" s="469" t="s">
        <v>4</v>
      </c>
      <c r="AC6" s="469" t="s">
        <v>4</v>
      </c>
      <c r="AD6" s="469" t="s">
        <v>4</v>
      </c>
      <c r="AE6" s="469" t="s">
        <v>4</v>
      </c>
      <c r="AF6" s="469" t="s">
        <v>4</v>
      </c>
      <c r="AG6" s="469" t="s">
        <v>4</v>
      </c>
      <c r="AH6" s="469" t="s">
        <v>4</v>
      </c>
      <c r="AI6" s="469" t="s">
        <v>4</v>
      </c>
      <c r="AJ6" s="469" t="s">
        <v>4</v>
      </c>
      <c r="AK6" s="469" t="s">
        <v>4</v>
      </c>
      <c r="AL6" s="469" t="s">
        <v>4</v>
      </c>
      <c r="AM6" s="469" t="s">
        <v>4</v>
      </c>
      <c r="AN6" s="469" t="s">
        <v>4</v>
      </c>
    </row>
    <row r="7" spans="1:40" ht="14.4" x14ac:dyDescent="0.3">
      <c r="A7" s="3">
        <v>10106</v>
      </c>
      <c r="B7" s="3" t="s">
        <v>486</v>
      </c>
      <c r="C7" s="3"/>
      <c r="D7" s="3" t="s">
        <v>486</v>
      </c>
      <c r="E7" s="3">
        <v>10106</v>
      </c>
      <c r="K7" s="467" t="s">
        <v>65</v>
      </c>
      <c r="L7" s="468" t="s">
        <v>2328</v>
      </c>
      <c r="N7" s="469" t="s">
        <v>5</v>
      </c>
      <c r="O7" s="469" t="s">
        <v>5</v>
      </c>
      <c r="P7" s="469" t="s">
        <v>5</v>
      </c>
      <c r="Q7" s="469" t="s">
        <v>5</v>
      </c>
      <c r="R7" s="469" t="s">
        <v>5</v>
      </c>
      <c r="S7" s="469" t="s">
        <v>5</v>
      </c>
      <c r="U7" s="469" t="s">
        <v>5</v>
      </c>
      <c r="V7" s="469" t="s">
        <v>5</v>
      </c>
      <c r="W7" s="469" t="s">
        <v>5</v>
      </c>
      <c r="X7" s="469" t="s">
        <v>5</v>
      </c>
      <c r="Y7" s="469" t="s">
        <v>5</v>
      </c>
      <c r="Z7" s="469" t="s">
        <v>5</v>
      </c>
      <c r="AA7" s="469" t="s">
        <v>5</v>
      </c>
      <c r="AB7" s="469" t="s">
        <v>5</v>
      </c>
      <c r="AC7" s="469" t="s">
        <v>5</v>
      </c>
      <c r="AD7" s="469" t="s">
        <v>5</v>
      </c>
      <c r="AE7" s="469" t="s">
        <v>5</v>
      </c>
      <c r="AF7" s="469" t="s">
        <v>5</v>
      </c>
      <c r="AG7" s="469" t="s">
        <v>5</v>
      </c>
      <c r="AH7" s="469" t="s">
        <v>5</v>
      </c>
      <c r="AI7" s="469" t="s">
        <v>5</v>
      </c>
      <c r="AJ7" s="469" t="s">
        <v>5</v>
      </c>
      <c r="AL7" s="469" t="s">
        <v>5</v>
      </c>
      <c r="AM7" s="469" t="s">
        <v>5</v>
      </c>
      <c r="AN7" s="469" t="s">
        <v>5</v>
      </c>
    </row>
    <row r="8" spans="1:40" ht="14.4" x14ac:dyDescent="0.3">
      <c r="A8" s="3">
        <v>10107</v>
      </c>
      <c r="B8" s="3" t="s">
        <v>487</v>
      </c>
      <c r="C8" s="3"/>
      <c r="D8" s="3" t="s">
        <v>487</v>
      </c>
      <c r="E8" s="3">
        <v>10107</v>
      </c>
      <c r="K8" s="467" t="s">
        <v>2322</v>
      </c>
      <c r="L8" s="468" t="s">
        <v>2329</v>
      </c>
      <c r="N8" s="469" t="s">
        <v>6</v>
      </c>
      <c r="O8" s="469" t="s">
        <v>6</v>
      </c>
      <c r="Q8" s="469" t="s">
        <v>6</v>
      </c>
      <c r="R8" s="469" t="s">
        <v>6</v>
      </c>
      <c r="S8" s="469" t="s">
        <v>6</v>
      </c>
      <c r="U8" s="469" t="s">
        <v>6</v>
      </c>
      <c r="V8" s="469" t="s">
        <v>6</v>
      </c>
      <c r="W8" s="469" t="s">
        <v>6</v>
      </c>
      <c r="X8" s="469" t="s">
        <v>6</v>
      </c>
      <c r="Y8" s="469" t="s">
        <v>6</v>
      </c>
      <c r="Z8" s="469" t="s">
        <v>6</v>
      </c>
      <c r="AA8" s="469" t="s">
        <v>6</v>
      </c>
      <c r="AD8" s="469" t="s">
        <v>6</v>
      </c>
      <c r="AE8" s="469" t="s">
        <v>6</v>
      </c>
      <c r="AG8" s="469" t="s">
        <v>6</v>
      </c>
      <c r="AH8" s="469" t="s">
        <v>6</v>
      </c>
      <c r="AI8" s="469" t="s">
        <v>6</v>
      </c>
      <c r="AJ8" s="469" t="s">
        <v>6</v>
      </c>
      <c r="AL8" s="469" t="s">
        <v>6</v>
      </c>
      <c r="AM8" s="469" t="s">
        <v>6</v>
      </c>
      <c r="AN8" s="469" t="s">
        <v>6</v>
      </c>
    </row>
    <row r="9" spans="1:40" ht="14.4" x14ac:dyDescent="0.3">
      <c r="A9" s="3">
        <v>10108</v>
      </c>
      <c r="B9" s="3" t="s">
        <v>488</v>
      </c>
      <c r="C9" s="3"/>
      <c r="D9" s="3" t="s">
        <v>488</v>
      </c>
      <c r="E9" s="3">
        <v>10108</v>
      </c>
      <c r="K9" s="467" t="s">
        <v>2323</v>
      </c>
      <c r="L9" s="468" t="s">
        <v>2330</v>
      </c>
      <c r="Q9" s="469" t="s">
        <v>7</v>
      </c>
      <c r="R9" s="469" t="s">
        <v>7</v>
      </c>
      <c r="S9" s="469" t="s">
        <v>7</v>
      </c>
      <c r="U9" s="469" t="s">
        <v>7</v>
      </c>
      <c r="V9" s="469" t="s">
        <v>7</v>
      </c>
      <c r="W9" s="469" t="s">
        <v>7</v>
      </c>
      <c r="X9" s="469" t="s">
        <v>7</v>
      </c>
      <c r="Y9" s="469" t="s">
        <v>7</v>
      </c>
      <c r="Z9" s="469" t="s">
        <v>7</v>
      </c>
      <c r="AA9" s="469" t="s">
        <v>7</v>
      </c>
      <c r="AD9" s="469" t="s">
        <v>7</v>
      </c>
      <c r="AE9" s="469" t="s">
        <v>7</v>
      </c>
      <c r="AG9" s="469" t="s">
        <v>7</v>
      </c>
      <c r="AH9" s="469" t="s">
        <v>7</v>
      </c>
      <c r="AJ9" s="469" t="s">
        <v>7</v>
      </c>
      <c r="AL9" s="469" t="s">
        <v>7</v>
      </c>
      <c r="AM9" s="469" t="s">
        <v>7</v>
      </c>
    </row>
    <row r="10" spans="1:40" ht="14.4" x14ac:dyDescent="0.3">
      <c r="A10" s="3">
        <v>10109</v>
      </c>
      <c r="B10" s="3" t="s">
        <v>489</v>
      </c>
      <c r="C10" s="3"/>
      <c r="D10" s="3" t="s">
        <v>489</v>
      </c>
      <c r="E10" s="3">
        <v>10109</v>
      </c>
      <c r="K10" s="467" t="s">
        <v>38</v>
      </c>
      <c r="L10" s="468" t="s">
        <v>2329</v>
      </c>
      <c r="S10" s="469" t="s">
        <v>9</v>
      </c>
      <c r="U10" s="469" t="s">
        <v>9</v>
      </c>
      <c r="V10" s="469" t="s">
        <v>9</v>
      </c>
      <c r="W10" s="469" t="s">
        <v>9</v>
      </c>
      <c r="X10" s="469" t="s">
        <v>9</v>
      </c>
      <c r="Y10" s="469" t="s">
        <v>9</v>
      </c>
      <c r="Z10" s="469" t="s">
        <v>9</v>
      </c>
      <c r="AD10" s="469" t="s">
        <v>9</v>
      </c>
      <c r="AG10" s="469" t="s">
        <v>9</v>
      </c>
      <c r="AH10" s="469" t="s">
        <v>9</v>
      </c>
      <c r="AJ10" s="469" t="s">
        <v>9</v>
      </c>
      <c r="AL10" s="469" t="s">
        <v>9</v>
      </c>
      <c r="AM10" s="469" t="s">
        <v>9</v>
      </c>
    </row>
    <row r="11" spans="1:40" ht="13.8" customHeight="1" x14ac:dyDescent="0.3">
      <c r="A11" s="3">
        <v>10110</v>
      </c>
      <c r="B11" s="3" t="s">
        <v>490</v>
      </c>
      <c r="C11" s="3"/>
      <c r="D11" s="3" t="s">
        <v>490</v>
      </c>
      <c r="E11" s="3">
        <v>10110</v>
      </c>
      <c r="K11" s="467" t="s">
        <v>37</v>
      </c>
      <c r="L11" s="468" t="s">
        <v>2331</v>
      </c>
      <c r="S11" s="469" t="s">
        <v>10</v>
      </c>
      <c r="U11" s="469" t="s">
        <v>10</v>
      </c>
      <c r="V11" s="469" t="s">
        <v>10</v>
      </c>
      <c r="W11" s="469" t="s">
        <v>13</v>
      </c>
      <c r="X11" s="469" t="s">
        <v>10</v>
      </c>
      <c r="Z11" s="469" t="s">
        <v>10</v>
      </c>
      <c r="AH11" s="469" t="s">
        <v>10</v>
      </c>
      <c r="AJ11" s="469" t="s">
        <v>10</v>
      </c>
      <c r="AL11" s="469" t="s">
        <v>10</v>
      </c>
    </row>
    <row r="12" spans="1:40" ht="14.4" x14ac:dyDescent="0.3">
      <c r="A12" s="3">
        <v>10111</v>
      </c>
      <c r="B12" s="3" t="s">
        <v>491</v>
      </c>
      <c r="C12" s="3"/>
      <c r="D12" s="3" t="s">
        <v>491</v>
      </c>
      <c r="E12" s="3">
        <v>10111</v>
      </c>
      <c r="K12" s="467" t="s">
        <v>2315</v>
      </c>
      <c r="L12" s="470" t="s">
        <v>2332</v>
      </c>
      <c r="S12" s="469" t="s">
        <v>11</v>
      </c>
      <c r="U12" s="469" t="s">
        <v>11</v>
      </c>
      <c r="W12" s="469" t="s">
        <v>14</v>
      </c>
      <c r="X12" s="469" t="s">
        <v>11</v>
      </c>
      <c r="AH12" s="469" t="s">
        <v>11</v>
      </c>
      <c r="AJ12" s="469" t="s">
        <v>11</v>
      </c>
    </row>
    <row r="13" spans="1:40" ht="14.4" x14ac:dyDescent="0.3">
      <c r="A13" s="3">
        <v>10201</v>
      </c>
      <c r="B13" s="3" t="s">
        <v>492</v>
      </c>
      <c r="C13" s="3"/>
      <c r="D13" s="3" t="s">
        <v>492</v>
      </c>
      <c r="E13" s="3">
        <v>10201</v>
      </c>
      <c r="K13" s="467" t="s">
        <v>2316</v>
      </c>
      <c r="L13" s="470" t="s">
        <v>2333</v>
      </c>
      <c r="W13" s="469" t="s">
        <v>15</v>
      </c>
      <c r="AH13" s="469" t="s">
        <v>13</v>
      </c>
      <c r="AJ13" s="469" t="s">
        <v>13</v>
      </c>
    </row>
    <row r="14" spans="1:40" ht="14.4" x14ac:dyDescent="0.3">
      <c r="A14" s="3">
        <v>10202</v>
      </c>
      <c r="B14" s="3" t="s">
        <v>493</v>
      </c>
      <c r="C14" s="3"/>
      <c r="D14" s="3" t="s">
        <v>493</v>
      </c>
      <c r="E14" s="3">
        <v>10202</v>
      </c>
      <c r="K14" s="467" t="s">
        <v>58</v>
      </c>
      <c r="L14" s="468" t="s">
        <v>2333</v>
      </c>
      <c r="W14" s="469" t="s">
        <v>54</v>
      </c>
      <c r="AH14" s="469" t="s">
        <v>14</v>
      </c>
      <c r="AJ14" s="469" t="s">
        <v>14</v>
      </c>
    </row>
    <row r="15" spans="1:40" ht="14.4" x14ac:dyDescent="0.3">
      <c r="A15" s="3">
        <v>10203</v>
      </c>
      <c r="B15" s="3" t="s">
        <v>494</v>
      </c>
      <c r="C15" s="3"/>
      <c r="D15" s="3" t="s">
        <v>494</v>
      </c>
      <c r="E15" s="3">
        <v>10203</v>
      </c>
      <c r="K15" s="467" t="s">
        <v>115</v>
      </c>
      <c r="L15" s="468" t="s">
        <v>2331</v>
      </c>
      <c r="AH15" s="469" t="s">
        <v>15</v>
      </c>
      <c r="AJ15" s="469" t="s">
        <v>15</v>
      </c>
    </row>
    <row r="16" spans="1:40" ht="14.4" x14ac:dyDescent="0.3">
      <c r="A16" s="3">
        <v>10301</v>
      </c>
      <c r="B16" s="3" t="s">
        <v>495</v>
      </c>
      <c r="C16" s="3"/>
      <c r="D16" s="3" t="s">
        <v>495</v>
      </c>
      <c r="E16" s="3">
        <v>10301</v>
      </c>
      <c r="K16" s="467" t="s">
        <v>51</v>
      </c>
      <c r="L16" s="468" t="s">
        <v>2328</v>
      </c>
      <c r="AH16" s="469" t="s">
        <v>54</v>
      </c>
      <c r="AJ16" s="469" t="s">
        <v>54</v>
      </c>
    </row>
    <row r="17" spans="1:26" ht="14.4" x14ac:dyDescent="0.3">
      <c r="A17" s="3">
        <v>10302</v>
      </c>
      <c r="B17" s="3" t="s">
        <v>496</v>
      </c>
      <c r="C17" s="3"/>
      <c r="D17" s="3" t="s">
        <v>496</v>
      </c>
      <c r="E17" s="3">
        <v>10302</v>
      </c>
      <c r="K17" s="467" t="s">
        <v>49</v>
      </c>
      <c r="L17" s="471" t="s">
        <v>2327</v>
      </c>
      <c r="M17" s="472"/>
      <c r="N17" s="473"/>
      <c r="O17" s="473"/>
      <c r="P17" s="473"/>
      <c r="Q17" s="473"/>
      <c r="R17" s="473"/>
      <c r="S17" s="473"/>
      <c r="T17" s="473"/>
      <c r="U17" s="473"/>
      <c r="V17" s="473"/>
      <c r="W17" s="473"/>
      <c r="X17" s="473"/>
      <c r="Y17" s="473"/>
      <c r="Z17" s="473"/>
    </row>
    <row r="18" spans="1:26" ht="14.4" x14ac:dyDescent="0.3">
      <c r="A18" s="3">
        <v>10303</v>
      </c>
      <c r="B18" s="3" t="s">
        <v>497</v>
      </c>
      <c r="C18" s="3"/>
      <c r="D18" s="3" t="s">
        <v>497</v>
      </c>
      <c r="E18" s="3">
        <v>10303</v>
      </c>
      <c r="K18" s="467" t="s">
        <v>78</v>
      </c>
      <c r="L18" s="471" t="s">
        <v>2327</v>
      </c>
      <c r="M18" s="472"/>
      <c r="N18" s="473"/>
      <c r="O18" s="473"/>
      <c r="P18" s="473"/>
      <c r="Q18" s="473"/>
      <c r="R18" s="473"/>
      <c r="S18" s="473"/>
      <c r="T18" s="473"/>
      <c r="U18" s="473"/>
      <c r="V18" s="473"/>
      <c r="W18" s="473"/>
      <c r="X18" s="473"/>
      <c r="Y18" s="473"/>
      <c r="Z18" s="473"/>
    </row>
    <row r="19" spans="1:26" ht="14.4" x14ac:dyDescent="0.3">
      <c r="A19" s="3">
        <v>10304</v>
      </c>
      <c r="B19" s="3" t="s">
        <v>498</v>
      </c>
      <c r="C19" s="3"/>
      <c r="D19" s="3" t="s">
        <v>498</v>
      </c>
      <c r="E19" s="3">
        <v>10304</v>
      </c>
      <c r="K19" s="467" t="s">
        <v>118</v>
      </c>
      <c r="L19" s="471" t="s">
        <v>2333</v>
      </c>
      <c r="M19" s="472"/>
      <c r="N19" s="473"/>
      <c r="O19" s="473"/>
      <c r="P19" s="473"/>
      <c r="Q19" s="473"/>
      <c r="R19" s="473"/>
      <c r="S19" s="473"/>
      <c r="T19" s="473"/>
      <c r="U19" s="473"/>
      <c r="V19" s="473"/>
      <c r="W19" s="473"/>
      <c r="X19" s="473"/>
      <c r="Y19" s="473"/>
      <c r="Z19" s="473"/>
    </row>
    <row r="20" spans="1:26" ht="14.4" x14ac:dyDescent="0.3">
      <c r="A20" s="3">
        <v>10305</v>
      </c>
      <c r="B20" s="3" t="s">
        <v>499</v>
      </c>
      <c r="C20" s="3"/>
      <c r="D20" s="3" t="s">
        <v>499</v>
      </c>
      <c r="E20" s="3">
        <v>10305</v>
      </c>
      <c r="K20" s="467" t="s">
        <v>2324</v>
      </c>
      <c r="L20" s="471" t="s">
        <v>2328</v>
      </c>
      <c r="M20" s="472"/>
      <c r="N20" s="473"/>
      <c r="O20" s="473"/>
      <c r="P20" s="473"/>
      <c r="Q20" s="473"/>
      <c r="R20" s="473"/>
      <c r="S20" s="473"/>
      <c r="T20" s="473"/>
      <c r="U20" s="473"/>
      <c r="V20" s="473"/>
      <c r="W20" s="473"/>
      <c r="X20" s="473"/>
      <c r="Y20" s="473"/>
      <c r="Z20" s="473"/>
    </row>
    <row r="21" spans="1:26" ht="14.4" x14ac:dyDescent="0.3">
      <c r="A21" s="3">
        <v>10306</v>
      </c>
      <c r="B21" s="3" t="s">
        <v>500</v>
      </c>
      <c r="C21" s="3"/>
      <c r="D21" s="3" t="s">
        <v>500</v>
      </c>
      <c r="E21" s="3">
        <v>10306</v>
      </c>
      <c r="K21" s="467" t="s">
        <v>93</v>
      </c>
      <c r="L21" s="471" t="s">
        <v>2327</v>
      </c>
      <c r="M21" s="472"/>
      <c r="N21" s="473"/>
      <c r="O21" s="473"/>
      <c r="P21" s="473"/>
      <c r="Q21" s="473"/>
      <c r="R21" s="473"/>
      <c r="S21" s="473"/>
      <c r="T21" s="473"/>
      <c r="U21" s="473"/>
      <c r="V21" s="473"/>
      <c r="W21" s="473"/>
      <c r="X21" s="473"/>
      <c r="Y21" s="473"/>
      <c r="Z21" s="473"/>
    </row>
    <row r="22" spans="1:26" ht="14.4" x14ac:dyDescent="0.3">
      <c r="A22" s="3">
        <v>10307</v>
      </c>
      <c r="B22" s="3" t="s">
        <v>501</v>
      </c>
      <c r="C22" s="3"/>
      <c r="D22" s="3" t="s">
        <v>501</v>
      </c>
      <c r="E22" s="3">
        <v>10307</v>
      </c>
      <c r="K22" s="467" t="s">
        <v>45</v>
      </c>
      <c r="L22" s="471" t="s">
        <v>2333</v>
      </c>
      <c r="M22" s="472"/>
      <c r="N22" s="473"/>
      <c r="O22" s="473"/>
      <c r="P22" s="473"/>
      <c r="Q22" s="473"/>
      <c r="R22" s="473"/>
      <c r="S22" s="473"/>
      <c r="T22" s="473"/>
      <c r="U22" s="473"/>
      <c r="V22" s="473"/>
      <c r="W22" s="473"/>
      <c r="X22" s="473"/>
      <c r="Y22" s="473"/>
      <c r="Z22" s="473"/>
    </row>
    <row r="23" spans="1:26" ht="14.4" x14ac:dyDescent="0.3">
      <c r="A23" s="3">
        <v>10308</v>
      </c>
      <c r="B23" s="3" t="s">
        <v>502</v>
      </c>
      <c r="C23" s="3"/>
      <c r="D23" s="3" t="s">
        <v>502</v>
      </c>
      <c r="E23" s="3">
        <v>10308</v>
      </c>
      <c r="K23" s="467" t="s">
        <v>43</v>
      </c>
      <c r="L23" s="471" t="s">
        <v>2332</v>
      </c>
      <c r="M23" s="472"/>
      <c r="N23" s="473"/>
      <c r="O23" s="473"/>
      <c r="P23" s="473"/>
      <c r="Q23" s="473"/>
      <c r="R23" s="473"/>
      <c r="S23" s="473"/>
      <c r="T23" s="473"/>
      <c r="U23" s="473"/>
      <c r="V23" s="473"/>
      <c r="W23" s="473"/>
      <c r="X23" s="473"/>
      <c r="Y23" s="473"/>
      <c r="Z23" s="473"/>
    </row>
    <row r="24" spans="1:26" ht="14.4" x14ac:dyDescent="0.3">
      <c r="A24" s="3">
        <v>10309</v>
      </c>
      <c r="B24" s="3" t="s">
        <v>503</v>
      </c>
      <c r="C24" s="3"/>
      <c r="D24" s="3" t="s">
        <v>503</v>
      </c>
      <c r="E24" s="3">
        <v>10309</v>
      </c>
      <c r="K24" s="467" t="s">
        <v>87</v>
      </c>
      <c r="L24" s="471" t="s">
        <v>2326</v>
      </c>
      <c r="M24" s="472"/>
      <c r="N24" s="473"/>
      <c r="O24" s="473"/>
      <c r="P24" s="473"/>
      <c r="Q24" s="473"/>
      <c r="R24" s="473"/>
      <c r="S24" s="473"/>
      <c r="T24" s="473"/>
      <c r="U24" s="473"/>
      <c r="V24" s="473"/>
      <c r="W24" s="473"/>
      <c r="X24" s="473"/>
      <c r="Y24" s="473"/>
      <c r="Z24" s="473"/>
    </row>
    <row r="25" spans="1:26" ht="14.4" x14ac:dyDescent="0.3">
      <c r="A25" s="3">
        <v>10310</v>
      </c>
      <c r="B25" s="3" t="s">
        <v>504</v>
      </c>
      <c r="C25" s="3"/>
      <c r="D25" s="3" t="s">
        <v>504</v>
      </c>
      <c r="E25" s="3">
        <v>10310</v>
      </c>
      <c r="K25" s="467" t="s">
        <v>2325</v>
      </c>
      <c r="L25" s="471" t="s">
        <v>2332</v>
      </c>
      <c r="M25" s="472"/>
      <c r="N25" s="473"/>
      <c r="O25" s="473"/>
      <c r="P25" s="473"/>
      <c r="Q25" s="473"/>
      <c r="R25" s="473"/>
      <c r="S25" s="473"/>
      <c r="T25" s="473"/>
      <c r="U25" s="473"/>
      <c r="V25" s="473"/>
      <c r="W25" s="473"/>
      <c r="X25" s="473"/>
      <c r="Y25" s="473"/>
      <c r="Z25" s="473"/>
    </row>
    <row r="26" spans="1:26" ht="14.4" x14ac:dyDescent="0.3">
      <c r="A26" s="3">
        <v>10311</v>
      </c>
      <c r="B26" s="3" t="s">
        <v>505</v>
      </c>
      <c r="C26" s="3"/>
      <c r="D26" s="3" t="s">
        <v>505</v>
      </c>
      <c r="E26" s="3">
        <v>10311</v>
      </c>
      <c r="K26" s="467" t="s">
        <v>121</v>
      </c>
      <c r="L26" s="471" t="s">
        <v>2334</v>
      </c>
      <c r="M26" s="472"/>
      <c r="N26" s="473"/>
      <c r="O26" s="473"/>
      <c r="P26" s="473"/>
      <c r="Q26" s="473"/>
      <c r="R26" s="473"/>
      <c r="S26" s="473"/>
      <c r="T26" s="473"/>
      <c r="U26" s="473"/>
      <c r="V26" s="473"/>
      <c r="W26" s="473"/>
      <c r="X26" s="473"/>
      <c r="Y26" s="473"/>
      <c r="Z26" s="473"/>
    </row>
    <row r="27" spans="1:26" ht="14.4" x14ac:dyDescent="0.3">
      <c r="A27" s="3">
        <v>10312</v>
      </c>
      <c r="B27" s="3" t="s">
        <v>506</v>
      </c>
      <c r="C27" s="3"/>
      <c r="D27" s="3" t="s">
        <v>506</v>
      </c>
      <c r="E27" s="3">
        <v>10312</v>
      </c>
      <c r="K27" s="467" t="s">
        <v>939</v>
      </c>
      <c r="L27" s="471" t="s">
        <v>2331</v>
      </c>
      <c r="M27" s="472"/>
      <c r="N27" s="473"/>
      <c r="O27" s="473"/>
      <c r="P27" s="473"/>
      <c r="Q27" s="473"/>
      <c r="R27" s="473"/>
      <c r="S27" s="473"/>
      <c r="T27" s="473"/>
      <c r="U27" s="473"/>
      <c r="V27" s="473"/>
      <c r="W27" s="473"/>
      <c r="X27" s="473"/>
      <c r="Y27" s="473"/>
      <c r="Z27" s="473"/>
    </row>
    <row r="28" spans="1:26" ht="14.4" x14ac:dyDescent="0.3">
      <c r="A28" s="3">
        <v>10313</v>
      </c>
      <c r="B28" s="3" t="s">
        <v>507</v>
      </c>
      <c r="C28" s="3"/>
      <c r="D28" s="3" t="s">
        <v>507</v>
      </c>
      <c r="E28" s="3">
        <v>10313</v>
      </c>
      <c r="K28" s="467" t="s">
        <v>109</v>
      </c>
      <c r="L28" s="471" t="s">
        <v>2333</v>
      </c>
      <c r="M28" s="472"/>
      <c r="N28" s="473"/>
      <c r="O28" s="473"/>
      <c r="P28" s="473"/>
      <c r="Q28" s="473"/>
      <c r="R28" s="473"/>
      <c r="S28" s="473"/>
      <c r="T28" s="473"/>
      <c r="U28" s="473"/>
      <c r="V28" s="473"/>
      <c r="W28" s="473"/>
      <c r="X28" s="473"/>
      <c r="Y28" s="473"/>
      <c r="Z28" s="473"/>
    </row>
    <row r="29" spans="1:26" ht="14.4" x14ac:dyDescent="0.3">
      <c r="A29" s="3">
        <v>10401</v>
      </c>
      <c r="B29" s="3" t="s">
        <v>508</v>
      </c>
      <c r="C29" s="3"/>
      <c r="D29" s="3" t="s">
        <v>508</v>
      </c>
      <c r="E29" s="3">
        <v>10401</v>
      </c>
      <c r="K29" s="467" t="s">
        <v>423</v>
      </c>
      <c r="L29" s="471" t="s">
        <v>2326</v>
      </c>
      <c r="M29" s="472"/>
      <c r="N29" s="473"/>
      <c r="O29" s="473"/>
      <c r="P29" s="473"/>
      <c r="Q29" s="473"/>
      <c r="R29" s="473"/>
      <c r="S29" s="473"/>
      <c r="T29" s="473"/>
      <c r="U29" s="473"/>
      <c r="V29" s="473"/>
      <c r="W29" s="473"/>
      <c r="X29" s="473"/>
      <c r="Y29" s="473"/>
      <c r="Z29" s="473"/>
    </row>
    <row r="30" spans="1:26" ht="13.8" x14ac:dyDescent="0.3">
      <c r="A30" s="3">
        <v>10402</v>
      </c>
      <c r="B30" s="3" t="s">
        <v>509</v>
      </c>
      <c r="C30" s="3"/>
      <c r="D30" s="3" t="s">
        <v>509</v>
      </c>
      <c r="E30" s="3">
        <v>10402</v>
      </c>
    </row>
    <row r="31" spans="1:26" ht="13.8" x14ac:dyDescent="0.3">
      <c r="A31" s="3">
        <v>10403</v>
      </c>
      <c r="B31" s="3" t="s">
        <v>510</v>
      </c>
      <c r="C31" s="3"/>
      <c r="D31" s="3" t="s">
        <v>510</v>
      </c>
      <c r="E31" s="3">
        <v>10403</v>
      </c>
    </row>
    <row r="32" spans="1:26" ht="13.8" x14ac:dyDescent="0.3">
      <c r="A32" s="3">
        <v>10404</v>
      </c>
      <c r="B32" s="3" t="s">
        <v>511</v>
      </c>
      <c r="C32" s="3"/>
      <c r="D32" s="3" t="s">
        <v>511</v>
      </c>
      <c r="E32" s="3">
        <v>10404</v>
      </c>
    </row>
    <row r="33" spans="1:5" ht="13.8" x14ac:dyDescent="0.3">
      <c r="A33" s="3">
        <v>10405</v>
      </c>
      <c r="B33" s="3" t="s">
        <v>512</v>
      </c>
      <c r="C33" s="3"/>
      <c r="D33" s="3" t="s">
        <v>512</v>
      </c>
      <c r="E33" s="3">
        <v>10405</v>
      </c>
    </row>
    <row r="34" spans="1:5" ht="13.8" x14ac:dyDescent="0.3">
      <c r="A34" s="3">
        <v>10406</v>
      </c>
      <c r="B34" s="3" t="s">
        <v>1202</v>
      </c>
      <c r="C34" s="3"/>
      <c r="D34" s="3" t="s">
        <v>1202</v>
      </c>
      <c r="E34" s="3">
        <v>10406</v>
      </c>
    </row>
    <row r="35" spans="1:5" ht="13.8" x14ac:dyDescent="0.3">
      <c r="A35" s="3">
        <v>10407</v>
      </c>
      <c r="B35" s="3" t="s">
        <v>513</v>
      </c>
      <c r="C35" s="3"/>
      <c r="D35" s="3" t="s">
        <v>513</v>
      </c>
      <c r="E35" s="3">
        <v>10407</v>
      </c>
    </row>
    <row r="36" spans="1:5" ht="13.8" x14ac:dyDescent="0.3">
      <c r="A36" s="3">
        <v>10408</v>
      </c>
      <c r="B36" s="3" t="s">
        <v>514</v>
      </c>
      <c r="C36" s="3"/>
      <c r="D36" s="3" t="s">
        <v>514</v>
      </c>
      <c r="E36" s="3">
        <v>10408</v>
      </c>
    </row>
    <row r="37" spans="1:5" ht="13.8" x14ac:dyDescent="0.3">
      <c r="A37" s="3">
        <v>10409</v>
      </c>
      <c r="B37" s="3" t="s">
        <v>515</v>
      </c>
      <c r="C37" s="3"/>
      <c r="D37" s="3" t="s">
        <v>515</v>
      </c>
      <c r="E37" s="3">
        <v>10409</v>
      </c>
    </row>
    <row r="38" spans="1:5" ht="13.8" x14ac:dyDescent="0.3">
      <c r="A38" s="3">
        <v>10501</v>
      </c>
      <c r="B38" s="3" t="s">
        <v>516</v>
      </c>
      <c r="C38" s="3"/>
      <c r="D38" s="3" t="s">
        <v>516</v>
      </c>
      <c r="E38" s="3">
        <v>10501</v>
      </c>
    </row>
    <row r="39" spans="1:5" ht="13.8" x14ac:dyDescent="0.3">
      <c r="A39" s="3">
        <v>10502</v>
      </c>
      <c r="B39" s="3" t="s">
        <v>517</v>
      </c>
      <c r="C39" s="3"/>
      <c r="D39" s="3" t="s">
        <v>517</v>
      </c>
      <c r="E39" s="3">
        <v>10502</v>
      </c>
    </row>
    <row r="40" spans="1:5" ht="13.8" x14ac:dyDescent="0.3">
      <c r="A40" s="3">
        <v>10503</v>
      </c>
      <c r="B40" s="3" t="s">
        <v>518</v>
      </c>
      <c r="C40" s="3"/>
      <c r="D40" s="3" t="s">
        <v>518</v>
      </c>
      <c r="E40" s="3">
        <v>10503</v>
      </c>
    </row>
    <row r="41" spans="1:5" ht="13.8" x14ac:dyDescent="0.3">
      <c r="A41" s="3">
        <v>10601</v>
      </c>
      <c r="B41" s="3" t="s">
        <v>519</v>
      </c>
      <c r="C41" s="3"/>
      <c r="D41" s="3" t="s">
        <v>519</v>
      </c>
      <c r="E41" s="3">
        <v>10601</v>
      </c>
    </row>
    <row r="42" spans="1:5" ht="13.8" x14ac:dyDescent="0.3">
      <c r="A42" s="3">
        <v>10602</v>
      </c>
      <c r="B42" s="3" t="s">
        <v>520</v>
      </c>
      <c r="C42" s="3"/>
      <c r="D42" s="3" t="s">
        <v>520</v>
      </c>
      <c r="E42" s="3">
        <v>10602</v>
      </c>
    </row>
    <row r="43" spans="1:5" ht="13.8" x14ac:dyDescent="0.3">
      <c r="A43" s="3">
        <v>10603</v>
      </c>
      <c r="B43" s="3" t="s">
        <v>521</v>
      </c>
      <c r="C43" s="3"/>
      <c r="D43" s="3" t="s">
        <v>521</v>
      </c>
      <c r="E43" s="3">
        <v>10603</v>
      </c>
    </row>
    <row r="44" spans="1:5" ht="13.8" x14ac:dyDescent="0.3">
      <c r="A44" s="3">
        <v>10604</v>
      </c>
      <c r="B44" s="3" t="s">
        <v>522</v>
      </c>
      <c r="C44" s="3"/>
      <c r="D44" s="3" t="s">
        <v>522</v>
      </c>
      <c r="E44" s="3">
        <v>10604</v>
      </c>
    </row>
    <row r="45" spans="1:5" ht="13.8" x14ac:dyDescent="0.3">
      <c r="A45" s="3">
        <v>10605</v>
      </c>
      <c r="B45" s="3" t="s">
        <v>523</v>
      </c>
      <c r="C45" s="3"/>
      <c r="D45" s="3" t="s">
        <v>523</v>
      </c>
      <c r="E45" s="3">
        <v>10605</v>
      </c>
    </row>
    <row r="46" spans="1:5" ht="13.8" x14ac:dyDescent="0.3">
      <c r="A46" s="3">
        <v>10606</v>
      </c>
      <c r="B46" s="3" t="s">
        <v>524</v>
      </c>
      <c r="C46" s="3"/>
      <c r="D46" s="3" t="s">
        <v>524</v>
      </c>
      <c r="E46" s="3">
        <v>10606</v>
      </c>
    </row>
    <row r="47" spans="1:5" ht="13.8" x14ac:dyDescent="0.3">
      <c r="A47" s="3">
        <v>10607</v>
      </c>
      <c r="B47" s="3" t="s">
        <v>525</v>
      </c>
      <c r="C47" s="3"/>
      <c r="D47" s="3" t="s">
        <v>525</v>
      </c>
      <c r="E47" s="3">
        <v>10607</v>
      </c>
    </row>
    <row r="48" spans="1:5" ht="13.8" x14ac:dyDescent="0.3">
      <c r="A48" s="3">
        <v>10701</v>
      </c>
      <c r="B48" s="3" t="s">
        <v>526</v>
      </c>
      <c r="C48" s="3"/>
      <c r="D48" s="3" t="s">
        <v>526</v>
      </c>
      <c r="E48" s="3">
        <v>10701</v>
      </c>
    </row>
    <row r="49" spans="1:5" ht="13.8" x14ac:dyDescent="0.3">
      <c r="A49" s="3">
        <v>10702</v>
      </c>
      <c r="B49" s="3" t="s">
        <v>527</v>
      </c>
      <c r="C49" s="3"/>
      <c r="D49" s="3" t="s">
        <v>527</v>
      </c>
      <c r="E49" s="3">
        <v>10702</v>
      </c>
    </row>
    <row r="50" spans="1:5" ht="13.8" x14ac:dyDescent="0.3">
      <c r="A50" s="3">
        <v>10703</v>
      </c>
      <c r="B50" s="3" t="s">
        <v>528</v>
      </c>
      <c r="C50" s="3"/>
      <c r="D50" s="3" t="s">
        <v>528</v>
      </c>
      <c r="E50" s="3">
        <v>10703</v>
      </c>
    </row>
    <row r="51" spans="1:5" ht="13.8" x14ac:dyDescent="0.3">
      <c r="A51" s="3">
        <v>10704</v>
      </c>
      <c r="B51" s="3" t="s">
        <v>943</v>
      </c>
      <c r="C51" s="3"/>
      <c r="D51" s="3" t="s">
        <v>943</v>
      </c>
      <c r="E51" s="3">
        <v>10704</v>
      </c>
    </row>
    <row r="52" spans="1:5" ht="13.8" x14ac:dyDescent="0.3">
      <c r="A52" s="3">
        <v>10705</v>
      </c>
      <c r="B52" s="3" t="s">
        <v>529</v>
      </c>
      <c r="C52" s="3"/>
      <c r="D52" s="3" t="s">
        <v>529</v>
      </c>
      <c r="E52" s="3">
        <v>10705</v>
      </c>
    </row>
    <row r="53" spans="1:5" ht="13.8" x14ac:dyDescent="0.3">
      <c r="A53" s="3">
        <v>10706</v>
      </c>
      <c r="B53" s="3" t="s">
        <v>530</v>
      </c>
      <c r="C53" s="3"/>
      <c r="D53" s="3" t="s">
        <v>530</v>
      </c>
      <c r="E53" s="3">
        <v>10706</v>
      </c>
    </row>
    <row r="54" spans="1:5" ht="13.8" x14ac:dyDescent="0.3">
      <c r="A54" s="3">
        <v>10707</v>
      </c>
      <c r="B54" s="3" t="s">
        <v>531</v>
      </c>
      <c r="C54" s="3"/>
      <c r="D54" s="3" t="s">
        <v>531</v>
      </c>
      <c r="E54" s="3">
        <v>10707</v>
      </c>
    </row>
    <row r="55" spans="1:5" ht="13.8" x14ac:dyDescent="0.3">
      <c r="A55" s="3">
        <v>10801</v>
      </c>
      <c r="B55" s="3" t="s">
        <v>532</v>
      </c>
      <c r="C55" s="3"/>
      <c r="D55" s="3" t="s">
        <v>532</v>
      </c>
      <c r="E55" s="3">
        <v>10801</v>
      </c>
    </row>
    <row r="56" spans="1:5" ht="13.8" x14ac:dyDescent="0.3">
      <c r="A56" s="3">
        <v>10802</v>
      </c>
      <c r="B56" s="3" t="s">
        <v>944</v>
      </c>
      <c r="C56" s="3"/>
      <c r="D56" s="3" t="s">
        <v>944</v>
      </c>
      <c r="E56" s="3">
        <v>10802</v>
      </c>
    </row>
    <row r="57" spans="1:5" ht="13.8" x14ac:dyDescent="0.3">
      <c r="A57" s="3">
        <v>10803</v>
      </c>
      <c r="B57" s="3" t="s">
        <v>533</v>
      </c>
      <c r="C57" s="3"/>
      <c r="D57" s="3" t="s">
        <v>533</v>
      </c>
      <c r="E57" s="3">
        <v>10803</v>
      </c>
    </row>
    <row r="58" spans="1:5" ht="13.8" x14ac:dyDescent="0.3">
      <c r="A58" s="3">
        <v>10804</v>
      </c>
      <c r="B58" s="3" t="s">
        <v>534</v>
      </c>
      <c r="C58" s="3"/>
      <c r="D58" s="3" t="s">
        <v>534</v>
      </c>
      <c r="E58" s="3">
        <v>10804</v>
      </c>
    </row>
    <row r="59" spans="1:5" ht="13.8" x14ac:dyDescent="0.3">
      <c r="A59" s="3">
        <v>10805</v>
      </c>
      <c r="B59" s="3" t="s">
        <v>535</v>
      </c>
      <c r="C59" s="3"/>
      <c r="D59" s="3" t="s">
        <v>535</v>
      </c>
      <c r="E59" s="3">
        <v>10805</v>
      </c>
    </row>
    <row r="60" spans="1:5" ht="13.8" x14ac:dyDescent="0.3">
      <c r="A60" s="3">
        <v>10806</v>
      </c>
      <c r="B60" s="3" t="s">
        <v>536</v>
      </c>
      <c r="C60" s="3"/>
      <c r="D60" s="3" t="s">
        <v>536</v>
      </c>
      <c r="E60" s="3">
        <v>10806</v>
      </c>
    </row>
    <row r="61" spans="1:5" ht="13.8" x14ac:dyDescent="0.3">
      <c r="A61" s="3">
        <v>10807</v>
      </c>
      <c r="B61" s="3" t="s">
        <v>537</v>
      </c>
      <c r="C61" s="3"/>
      <c r="D61" s="3" t="s">
        <v>537</v>
      </c>
      <c r="E61" s="3">
        <v>10807</v>
      </c>
    </row>
    <row r="62" spans="1:5" ht="13.8" x14ac:dyDescent="0.3">
      <c r="A62" s="3">
        <v>10901</v>
      </c>
      <c r="B62" s="3" t="s">
        <v>538</v>
      </c>
      <c r="C62" s="3"/>
      <c r="D62" s="3" t="s">
        <v>538</v>
      </c>
      <c r="E62" s="3">
        <v>10901</v>
      </c>
    </row>
    <row r="63" spans="1:5" ht="13.8" x14ac:dyDescent="0.3">
      <c r="A63" s="3">
        <v>10902</v>
      </c>
      <c r="B63" s="3" t="s">
        <v>539</v>
      </c>
      <c r="C63" s="3"/>
      <c r="D63" s="3" t="s">
        <v>539</v>
      </c>
      <c r="E63" s="3">
        <v>10902</v>
      </c>
    </row>
    <row r="64" spans="1:5" ht="13.8" x14ac:dyDescent="0.3">
      <c r="A64" s="3">
        <v>10903</v>
      </c>
      <c r="B64" s="3" t="s">
        <v>540</v>
      </c>
      <c r="C64" s="3"/>
      <c r="D64" s="3" t="s">
        <v>540</v>
      </c>
      <c r="E64" s="3">
        <v>10903</v>
      </c>
    </row>
    <row r="65" spans="1:5" ht="13.8" x14ac:dyDescent="0.3">
      <c r="A65" s="3">
        <v>10904</v>
      </c>
      <c r="B65" s="3" t="s">
        <v>541</v>
      </c>
      <c r="C65" s="3"/>
      <c r="D65" s="3" t="s">
        <v>541</v>
      </c>
      <c r="E65" s="3">
        <v>10904</v>
      </c>
    </row>
    <row r="66" spans="1:5" ht="13.8" x14ac:dyDescent="0.3">
      <c r="A66" s="3">
        <v>10905</v>
      </c>
      <c r="B66" s="3" t="s">
        <v>542</v>
      </c>
      <c r="C66" s="3"/>
      <c r="D66" s="3" t="s">
        <v>542</v>
      </c>
      <c r="E66" s="3">
        <v>10905</v>
      </c>
    </row>
    <row r="67" spans="1:5" ht="13.8" x14ac:dyDescent="0.3">
      <c r="A67" s="3">
        <v>10906</v>
      </c>
      <c r="B67" s="3" t="s">
        <v>543</v>
      </c>
      <c r="C67" s="3"/>
      <c r="D67" s="3" t="s">
        <v>543</v>
      </c>
      <c r="E67" s="3">
        <v>10906</v>
      </c>
    </row>
    <row r="68" spans="1:5" ht="13.8" x14ac:dyDescent="0.3">
      <c r="A68" s="3">
        <v>11001</v>
      </c>
      <c r="B68" s="3" t="s">
        <v>544</v>
      </c>
      <c r="C68" s="3"/>
      <c r="D68" s="3" t="s">
        <v>544</v>
      </c>
      <c r="E68" s="3">
        <v>11001</v>
      </c>
    </row>
    <row r="69" spans="1:5" ht="13.8" x14ac:dyDescent="0.3">
      <c r="A69" s="3">
        <v>11002</v>
      </c>
      <c r="B69" s="3" t="s">
        <v>545</v>
      </c>
      <c r="C69" s="3"/>
      <c r="D69" s="3" t="s">
        <v>545</v>
      </c>
      <c r="E69" s="3">
        <v>11002</v>
      </c>
    </row>
    <row r="70" spans="1:5" ht="13.8" x14ac:dyDescent="0.3">
      <c r="A70" s="3">
        <v>11003</v>
      </c>
      <c r="B70" s="3" t="s">
        <v>546</v>
      </c>
      <c r="C70" s="3"/>
      <c r="D70" s="3" t="s">
        <v>546</v>
      </c>
      <c r="E70" s="3">
        <v>11003</v>
      </c>
    </row>
    <row r="71" spans="1:5" ht="13.8" x14ac:dyDescent="0.3">
      <c r="A71" s="3">
        <v>11004</v>
      </c>
      <c r="B71" s="3" t="s">
        <v>547</v>
      </c>
      <c r="C71" s="3"/>
      <c r="D71" s="3" t="s">
        <v>547</v>
      </c>
      <c r="E71" s="3">
        <v>11004</v>
      </c>
    </row>
    <row r="72" spans="1:5" ht="13.8" x14ac:dyDescent="0.3">
      <c r="A72" s="4">
        <v>11005</v>
      </c>
      <c r="B72" s="3" t="s">
        <v>548</v>
      </c>
      <c r="C72" s="3"/>
      <c r="D72" s="3" t="s">
        <v>548</v>
      </c>
      <c r="E72" s="4">
        <v>11005</v>
      </c>
    </row>
    <row r="73" spans="1:5" ht="13.8" x14ac:dyDescent="0.3">
      <c r="A73" s="3">
        <v>11101</v>
      </c>
      <c r="B73" s="3" t="s">
        <v>549</v>
      </c>
      <c r="C73" s="3"/>
      <c r="D73" s="3" t="s">
        <v>549</v>
      </c>
      <c r="E73" s="3">
        <v>11101</v>
      </c>
    </row>
    <row r="74" spans="1:5" ht="13.8" x14ac:dyDescent="0.3">
      <c r="A74" s="3">
        <v>11102</v>
      </c>
      <c r="B74" s="3" t="s">
        <v>550</v>
      </c>
      <c r="C74" s="3"/>
      <c r="D74" s="3" t="s">
        <v>550</v>
      </c>
      <c r="E74" s="3">
        <v>11102</v>
      </c>
    </row>
    <row r="75" spans="1:5" ht="13.8" x14ac:dyDescent="0.3">
      <c r="A75" s="3">
        <v>11103</v>
      </c>
      <c r="B75" s="3" t="s">
        <v>551</v>
      </c>
      <c r="C75" s="3"/>
      <c r="D75" s="3" t="s">
        <v>551</v>
      </c>
      <c r="E75" s="3">
        <v>11103</v>
      </c>
    </row>
    <row r="76" spans="1:5" ht="13.8" x14ac:dyDescent="0.3">
      <c r="A76" s="3">
        <v>11104</v>
      </c>
      <c r="B76" s="3" t="s">
        <v>552</v>
      </c>
      <c r="C76" s="3"/>
      <c r="D76" s="3" t="s">
        <v>552</v>
      </c>
      <c r="E76" s="3">
        <v>11104</v>
      </c>
    </row>
    <row r="77" spans="1:5" ht="13.8" x14ac:dyDescent="0.3">
      <c r="A77" s="3">
        <v>11105</v>
      </c>
      <c r="B77" s="3" t="s">
        <v>553</v>
      </c>
      <c r="C77" s="3"/>
      <c r="D77" s="3" t="s">
        <v>553</v>
      </c>
      <c r="E77" s="3">
        <v>11105</v>
      </c>
    </row>
    <row r="78" spans="1:5" ht="13.8" x14ac:dyDescent="0.3">
      <c r="A78" s="3">
        <v>11201</v>
      </c>
      <c r="B78" s="3" t="s">
        <v>554</v>
      </c>
      <c r="C78" s="3"/>
      <c r="D78" s="3" t="s">
        <v>554</v>
      </c>
      <c r="E78" s="3">
        <v>11201</v>
      </c>
    </row>
    <row r="79" spans="1:5" ht="13.8" x14ac:dyDescent="0.3">
      <c r="A79" s="3">
        <v>11202</v>
      </c>
      <c r="B79" s="3" t="s">
        <v>555</v>
      </c>
      <c r="C79" s="3"/>
      <c r="D79" s="3" t="s">
        <v>555</v>
      </c>
      <c r="E79" s="3">
        <v>11202</v>
      </c>
    </row>
    <row r="80" spans="1:5" ht="13.8" x14ac:dyDescent="0.3">
      <c r="A80" s="3">
        <v>11203</v>
      </c>
      <c r="B80" s="3" t="s">
        <v>556</v>
      </c>
      <c r="C80" s="3"/>
      <c r="D80" s="3" t="s">
        <v>556</v>
      </c>
      <c r="E80" s="3">
        <v>11203</v>
      </c>
    </row>
    <row r="81" spans="1:5" ht="13.8" x14ac:dyDescent="0.3">
      <c r="A81" s="3">
        <v>11204</v>
      </c>
      <c r="B81" s="3" t="s">
        <v>557</v>
      </c>
      <c r="C81" s="3"/>
      <c r="D81" s="3" t="s">
        <v>557</v>
      </c>
      <c r="E81" s="3">
        <v>11204</v>
      </c>
    </row>
    <row r="82" spans="1:5" ht="13.8" x14ac:dyDescent="0.3">
      <c r="A82" s="3">
        <v>11205</v>
      </c>
      <c r="B82" s="3" t="s">
        <v>558</v>
      </c>
      <c r="C82" s="3"/>
      <c r="D82" s="3" t="s">
        <v>558</v>
      </c>
      <c r="E82" s="3">
        <v>11205</v>
      </c>
    </row>
    <row r="83" spans="1:5" ht="13.8" x14ac:dyDescent="0.3">
      <c r="A83" s="3">
        <v>11301</v>
      </c>
      <c r="B83" s="3" t="s">
        <v>945</v>
      </c>
      <c r="C83" s="3"/>
      <c r="D83" s="3" t="s">
        <v>945</v>
      </c>
      <c r="E83" s="3">
        <v>11301</v>
      </c>
    </row>
    <row r="84" spans="1:5" ht="13.8" x14ac:dyDescent="0.3">
      <c r="A84" s="3">
        <v>11302</v>
      </c>
      <c r="B84" s="3" t="s">
        <v>946</v>
      </c>
      <c r="C84" s="3"/>
      <c r="D84" s="3" t="s">
        <v>946</v>
      </c>
      <c r="E84" s="3">
        <v>11302</v>
      </c>
    </row>
    <row r="85" spans="1:5" ht="13.8" x14ac:dyDescent="0.3">
      <c r="A85" s="3">
        <v>11303</v>
      </c>
      <c r="B85" s="3" t="s">
        <v>559</v>
      </c>
      <c r="C85" s="3"/>
      <c r="D85" s="3" t="s">
        <v>559</v>
      </c>
      <c r="E85" s="3">
        <v>11303</v>
      </c>
    </row>
    <row r="86" spans="1:5" ht="13.8" x14ac:dyDescent="0.3">
      <c r="A86" s="3">
        <v>11304</v>
      </c>
      <c r="B86" s="3" t="s">
        <v>560</v>
      </c>
      <c r="C86" s="3"/>
      <c r="D86" s="3" t="s">
        <v>560</v>
      </c>
      <c r="E86" s="3">
        <v>11304</v>
      </c>
    </row>
    <row r="87" spans="1:5" ht="13.8" x14ac:dyDescent="0.3">
      <c r="A87" s="3">
        <v>11305</v>
      </c>
      <c r="B87" s="3" t="s">
        <v>561</v>
      </c>
      <c r="C87" s="3"/>
      <c r="D87" s="3" t="s">
        <v>561</v>
      </c>
      <c r="E87" s="3">
        <v>11305</v>
      </c>
    </row>
    <row r="88" spans="1:5" ht="13.8" x14ac:dyDescent="0.3">
      <c r="A88" s="3">
        <v>11401</v>
      </c>
      <c r="B88" s="3" t="s">
        <v>562</v>
      </c>
      <c r="C88" s="3"/>
      <c r="D88" s="3" t="s">
        <v>562</v>
      </c>
      <c r="E88" s="3">
        <v>11401</v>
      </c>
    </row>
    <row r="89" spans="1:5" ht="13.8" x14ac:dyDescent="0.3">
      <c r="A89" s="3">
        <v>11402</v>
      </c>
      <c r="B89" s="3" t="s">
        <v>563</v>
      </c>
      <c r="C89" s="3"/>
      <c r="D89" s="3" t="s">
        <v>563</v>
      </c>
      <c r="E89" s="3">
        <v>11402</v>
      </c>
    </row>
    <row r="90" spans="1:5" ht="13.8" x14ac:dyDescent="0.3">
      <c r="A90" s="3">
        <v>11403</v>
      </c>
      <c r="B90" s="3" t="s">
        <v>564</v>
      </c>
      <c r="C90" s="3"/>
      <c r="D90" s="3" t="s">
        <v>564</v>
      </c>
      <c r="E90" s="3">
        <v>11403</v>
      </c>
    </row>
    <row r="91" spans="1:5" ht="13.8" x14ac:dyDescent="0.3">
      <c r="A91" s="3">
        <v>11501</v>
      </c>
      <c r="B91" s="3" t="s">
        <v>565</v>
      </c>
      <c r="C91" s="3"/>
      <c r="D91" s="3" t="s">
        <v>565</v>
      </c>
      <c r="E91" s="3">
        <v>11501</v>
      </c>
    </row>
    <row r="92" spans="1:5" ht="13.8" x14ac:dyDescent="0.3">
      <c r="A92" s="3">
        <v>11502</v>
      </c>
      <c r="B92" s="3" t="s">
        <v>566</v>
      </c>
      <c r="C92" s="3"/>
      <c r="D92" s="3" t="s">
        <v>566</v>
      </c>
      <c r="E92" s="3">
        <v>11502</v>
      </c>
    </row>
    <row r="93" spans="1:5" ht="13.8" x14ac:dyDescent="0.3">
      <c r="A93" s="3">
        <v>11503</v>
      </c>
      <c r="B93" s="3" t="s">
        <v>567</v>
      </c>
      <c r="C93" s="3"/>
      <c r="D93" s="3" t="s">
        <v>567</v>
      </c>
      <c r="E93" s="3">
        <v>11503</v>
      </c>
    </row>
    <row r="94" spans="1:5" ht="13.8" x14ac:dyDescent="0.3">
      <c r="A94" s="3">
        <v>11504</v>
      </c>
      <c r="B94" s="3" t="s">
        <v>568</v>
      </c>
      <c r="C94" s="3"/>
      <c r="D94" s="3" t="s">
        <v>568</v>
      </c>
      <c r="E94" s="3">
        <v>11504</v>
      </c>
    </row>
    <row r="95" spans="1:5" ht="13.8" x14ac:dyDescent="0.3">
      <c r="A95" s="3">
        <v>11601</v>
      </c>
      <c r="B95" s="3" t="s">
        <v>569</v>
      </c>
      <c r="C95" s="3"/>
      <c r="D95" s="3" t="s">
        <v>569</v>
      </c>
      <c r="E95" s="3">
        <v>11601</v>
      </c>
    </row>
    <row r="96" spans="1:5" ht="13.8" x14ac:dyDescent="0.3">
      <c r="A96" s="3">
        <v>11602</v>
      </c>
      <c r="B96" s="3" t="s">
        <v>570</v>
      </c>
      <c r="C96" s="3"/>
      <c r="D96" s="3" t="s">
        <v>570</v>
      </c>
      <c r="E96" s="3">
        <v>11602</v>
      </c>
    </row>
    <row r="97" spans="1:5" ht="13.8" x14ac:dyDescent="0.3">
      <c r="A97" s="3">
        <v>11603</v>
      </c>
      <c r="B97" s="3" t="s">
        <v>571</v>
      </c>
      <c r="C97" s="3"/>
      <c r="D97" s="3" t="s">
        <v>571</v>
      </c>
      <c r="E97" s="3">
        <v>11603</v>
      </c>
    </row>
    <row r="98" spans="1:5" ht="13.8" x14ac:dyDescent="0.3">
      <c r="A98" s="3">
        <v>11604</v>
      </c>
      <c r="B98" s="3" t="s">
        <v>572</v>
      </c>
      <c r="C98" s="3"/>
      <c r="D98" s="3" t="s">
        <v>572</v>
      </c>
      <c r="E98" s="3">
        <v>11604</v>
      </c>
    </row>
    <row r="99" spans="1:5" ht="13.8" x14ac:dyDescent="0.3">
      <c r="A99" s="3">
        <v>11605</v>
      </c>
      <c r="B99" s="3" t="s">
        <v>573</v>
      </c>
      <c r="C99" s="3"/>
      <c r="D99" s="3" t="s">
        <v>573</v>
      </c>
      <c r="E99" s="3">
        <v>11605</v>
      </c>
    </row>
    <row r="100" spans="1:5" ht="13.8" x14ac:dyDescent="0.3">
      <c r="A100" s="3">
        <v>11701</v>
      </c>
      <c r="B100" s="3" t="s">
        <v>574</v>
      </c>
      <c r="C100" s="3"/>
      <c r="D100" s="3" t="s">
        <v>574</v>
      </c>
      <c r="E100" s="3">
        <v>11701</v>
      </c>
    </row>
    <row r="101" spans="1:5" ht="13.8" x14ac:dyDescent="0.3">
      <c r="A101" s="3">
        <v>11702</v>
      </c>
      <c r="B101" s="3" t="s">
        <v>575</v>
      </c>
      <c r="C101" s="3"/>
      <c r="D101" s="3" t="s">
        <v>575</v>
      </c>
      <c r="E101" s="3">
        <v>11702</v>
      </c>
    </row>
    <row r="102" spans="1:5" ht="13.8" x14ac:dyDescent="0.3">
      <c r="A102" s="3">
        <v>11703</v>
      </c>
      <c r="B102" s="3" t="s">
        <v>576</v>
      </c>
      <c r="C102" s="3"/>
      <c r="D102" s="3" t="s">
        <v>576</v>
      </c>
      <c r="E102" s="3">
        <v>11703</v>
      </c>
    </row>
    <row r="103" spans="1:5" ht="13.8" x14ac:dyDescent="0.3">
      <c r="A103" s="3">
        <v>11801</v>
      </c>
      <c r="B103" s="3" t="s">
        <v>577</v>
      </c>
      <c r="C103" s="3"/>
      <c r="D103" s="3" t="s">
        <v>577</v>
      </c>
      <c r="E103" s="3">
        <v>11801</v>
      </c>
    </row>
    <row r="104" spans="1:5" ht="13.8" x14ac:dyDescent="0.3">
      <c r="A104" s="3">
        <v>11802</v>
      </c>
      <c r="B104" s="3" t="s">
        <v>578</v>
      </c>
      <c r="C104" s="3"/>
      <c r="D104" s="3" t="s">
        <v>578</v>
      </c>
      <c r="E104" s="3">
        <v>11802</v>
      </c>
    </row>
    <row r="105" spans="1:5" ht="13.8" x14ac:dyDescent="0.3">
      <c r="A105" s="3">
        <v>11803</v>
      </c>
      <c r="B105" s="3" t="s">
        <v>579</v>
      </c>
      <c r="C105" s="3"/>
      <c r="D105" s="3" t="s">
        <v>579</v>
      </c>
      <c r="E105" s="3">
        <v>11803</v>
      </c>
    </row>
    <row r="106" spans="1:5" ht="13.8" x14ac:dyDescent="0.3">
      <c r="A106" s="3">
        <v>11804</v>
      </c>
      <c r="B106" s="3" t="s">
        <v>580</v>
      </c>
      <c r="C106" s="3"/>
      <c r="D106" s="3" t="s">
        <v>580</v>
      </c>
      <c r="E106" s="3">
        <v>11804</v>
      </c>
    </row>
    <row r="107" spans="1:5" ht="13.8" x14ac:dyDescent="0.3">
      <c r="A107" s="3">
        <v>11901</v>
      </c>
      <c r="B107" s="3" t="s">
        <v>947</v>
      </c>
      <c r="C107" s="3"/>
      <c r="D107" s="3" t="s">
        <v>947</v>
      </c>
      <c r="E107" s="3">
        <v>11901</v>
      </c>
    </row>
    <row r="108" spans="1:5" ht="13.8" x14ac:dyDescent="0.3">
      <c r="A108" s="3">
        <v>11902</v>
      </c>
      <c r="B108" s="3" t="s">
        <v>948</v>
      </c>
      <c r="C108" s="3"/>
      <c r="D108" s="3" t="s">
        <v>948</v>
      </c>
      <c r="E108" s="3">
        <v>11902</v>
      </c>
    </row>
    <row r="109" spans="1:5" ht="13.8" x14ac:dyDescent="0.3">
      <c r="A109" s="3">
        <v>11903</v>
      </c>
      <c r="B109" s="3" t="s">
        <v>581</v>
      </c>
      <c r="C109" s="3"/>
      <c r="D109" s="3" t="s">
        <v>581</v>
      </c>
      <c r="E109" s="3">
        <v>11903</v>
      </c>
    </row>
    <row r="110" spans="1:5" ht="13.8" x14ac:dyDescent="0.3">
      <c r="A110" s="3">
        <v>11904</v>
      </c>
      <c r="B110" s="3" t="s">
        <v>582</v>
      </c>
      <c r="C110" s="3"/>
      <c r="D110" s="3" t="s">
        <v>582</v>
      </c>
      <c r="E110" s="3">
        <v>11904</v>
      </c>
    </row>
    <row r="111" spans="1:5" ht="13.8" x14ac:dyDescent="0.3">
      <c r="A111" s="3">
        <v>11905</v>
      </c>
      <c r="B111" s="3" t="s">
        <v>583</v>
      </c>
      <c r="C111" s="3"/>
      <c r="D111" s="3" t="s">
        <v>583</v>
      </c>
      <c r="E111" s="3">
        <v>11905</v>
      </c>
    </row>
    <row r="112" spans="1:5" ht="13.8" x14ac:dyDescent="0.3">
      <c r="A112" s="3">
        <v>11906</v>
      </c>
      <c r="B112" s="3" t="s">
        <v>584</v>
      </c>
      <c r="C112" s="3"/>
      <c r="D112" s="3" t="s">
        <v>584</v>
      </c>
      <c r="E112" s="3">
        <v>11906</v>
      </c>
    </row>
    <row r="113" spans="1:5" ht="13.8" x14ac:dyDescent="0.3">
      <c r="A113" s="3">
        <v>11907</v>
      </c>
      <c r="B113" s="3" t="s">
        <v>585</v>
      </c>
      <c r="C113" s="3"/>
      <c r="D113" s="3" t="s">
        <v>585</v>
      </c>
      <c r="E113" s="3">
        <v>11907</v>
      </c>
    </row>
    <row r="114" spans="1:5" ht="13.8" x14ac:dyDescent="0.3">
      <c r="A114" s="3">
        <v>11908</v>
      </c>
      <c r="B114" s="3" t="s">
        <v>586</v>
      </c>
      <c r="C114" s="3"/>
      <c r="D114" s="3" t="s">
        <v>586</v>
      </c>
      <c r="E114" s="3">
        <v>11908</v>
      </c>
    </row>
    <row r="115" spans="1:5" ht="13.8" x14ac:dyDescent="0.3">
      <c r="A115" s="3">
        <v>11909</v>
      </c>
      <c r="B115" s="3" t="s">
        <v>587</v>
      </c>
      <c r="C115" s="3"/>
      <c r="D115" s="3" t="s">
        <v>587</v>
      </c>
      <c r="E115" s="3">
        <v>11909</v>
      </c>
    </row>
    <row r="116" spans="1:5" ht="13.8" x14ac:dyDescent="0.3">
      <c r="A116" s="3">
        <v>11910</v>
      </c>
      <c r="B116" s="3" t="s">
        <v>588</v>
      </c>
      <c r="C116" s="3"/>
      <c r="D116" s="3" t="s">
        <v>588</v>
      </c>
      <c r="E116" s="3">
        <v>11910</v>
      </c>
    </row>
    <row r="117" spans="1:5" ht="13.8" x14ac:dyDescent="0.3">
      <c r="A117" s="3">
        <v>11911</v>
      </c>
      <c r="B117" s="3" t="s">
        <v>589</v>
      </c>
      <c r="C117" s="3"/>
      <c r="D117" s="3" t="s">
        <v>589</v>
      </c>
      <c r="E117" s="3">
        <v>11911</v>
      </c>
    </row>
    <row r="118" spans="1:5" ht="13.8" x14ac:dyDescent="0.3">
      <c r="A118" s="3">
        <v>11912</v>
      </c>
      <c r="B118" s="3" t="s">
        <v>590</v>
      </c>
      <c r="C118" s="3"/>
      <c r="D118" s="3" t="s">
        <v>590</v>
      </c>
      <c r="E118" s="3">
        <v>11912</v>
      </c>
    </row>
    <row r="119" spans="1:5" ht="13.8" x14ac:dyDescent="0.3">
      <c r="A119" s="3">
        <v>12001</v>
      </c>
      <c r="B119" s="3" t="s">
        <v>949</v>
      </c>
      <c r="C119" s="3"/>
      <c r="D119" s="3" t="s">
        <v>949</v>
      </c>
      <c r="E119" s="3">
        <v>12001</v>
      </c>
    </row>
    <row r="120" spans="1:5" ht="13.8" x14ac:dyDescent="0.3">
      <c r="A120" s="3">
        <v>12002</v>
      </c>
      <c r="B120" s="3" t="s">
        <v>950</v>
      </c>
      <c r="C120" s="3"/>
      <c r="D120" s="3" t="s">
        <v>950</v>
      </c>
      <c r="E120" s="3">
        <v>12002</v>
      </c>
    </row>
    <row r="121" spans="1:5" ht="13.8" x14ac:dyDescent="0.3">
      <c r="A121" s="3">
        <v>12003</v>
      </c>
      <c r="B121" s="3" t="s">
        <v>951</v>
      </c>
      <c r="C121" s="3"/>
      <c r="D121" s="3" t="s">
        <v>951</v>
      </c>
      <c r="E121" s="3">
        <v>12003</v>
      </c>
    </row>
    <row r="122" spans="1:5" ht="13.8" x14ac:dyDescent="0.3">
      <c r="A122" s="3">
        <v>12004</v>
      </c>
      <c r="B122" s="3" t="s">
        <v>952</v>
      </c>
      <c r="C122" s="3"/>
      <c r="D122" s="3" t="s">
        <v>952</v>
      </c>
      <c r="E122" s="3">
        <v>12004</v>
      </c>
    </row>
    <row r="123" spans="1:5" ht="13.8" x14ac:dyDescent="0.3">
      <c r="A123" s="3">
        <v>12005</v>
      </c>
      <c r="B123" s="3" t="s">
        <v>953</v>
      </c>
      <c r="C123" s="3"/>
      <c r="D123" s="3" t="s">
        <v>953</v>
      </c>
      <c r="E123" s="3">
        <v>12005</v>
      </c>
    </row>
    <row r="124" spans="1:5" ht="13.8" x14ac:dyDescent="0.3">
      <c r="A124" s="3">
        <v>12006</v>
      </c>
      <c r="B124" s="3" t="s">
        <v>954</v>
      </c>
      <c r="C124" s="3"/>
      <c r="D124" s="3" t="s">
        <v>954</v>
      </c>
      <c r="E124" s="3">
        <v>12006</v>
      </c>
    </row>
    <row r="125" spans="1:5" ht="13.8" x14ac:dyDescent="0.3">
      <c r="A125" s="3">
        <v>20101</v>
      </c>
      <c r="B125" s="3" t="s">
        <v>591</v>
      </c>
      <c r="C125" s="3"/>
      <c r="D125" s="3" t="s">
        <v>591</v>
      </c>
      <c r="E125" s="3">
        <v>20101</v>
      </c>
    </row>
    <row r="126" spans="1:5" ht="13.8" x14ac:dyDescent="0.3">
      <c r="A126" s="3">
        <v>20102</v>
      </c>
      <c r="B126" s="3" t="s">
        <v>592</v>
      </c>
      <c r="C126" s="3"/>
      <c r="D126" s="3" t="s">
        <v>592</v>
      </c>
      <c r="E126" s="3">
        <v>20102</v>
      </c>
    </row>
    <row r="127" spans="1:5" ht="13.8" x14ac:dyDescent="0.3">
      <c r="A127" s="3">
        <v>20103</v>
      </c>
      <c r="B127" s="3" t="s">
        <v>593</v>
      </c>
      <c r="C127" s="3"/>
      <c r="D127" s="3" t="s">
        <v>593</v>
      </c>
      <c r="E127" s="3">
        <v>20103</v>
      </c>
    </row>
    <row r="128" spans="1:5" ht="13.8" x14ac:dyDescent="0.3">
      <c r="A128" s="3">
        <v>20104</v>
      </c>
      <c r="B128" s="3" t="s">
        <v>594</v>
      </c>
      <c r="C128" s="3"/>
      <c r="D128" s="3" t="s">
        <v>594</v>
      </c>
      <c r="E128" s="3">
        <v>20104</v>
      </c>
    </row>
    <row r="129" spans="1:5" ht="13.8" x14ac:dyDescent="0.3">
      <c r="A129" s="3">
        <v>20105</v>
      </c>
      <c r="B129" s="3" t="s">
        <v>595</v>
      </c>
      <c r="C129" s="3"/>
      <c r="D129" s="3" t="s">
        <v>595</v>
      </c>
      <c r="E129" s="3">
        <v>20105</v>
      </c>
    </row>
    <row r="130" spans="1:5" ht="13.8" x14ac:dyDescent="0.3">
      <c r="A130" s="3">
        <v>20106</v>
      </c>
      <c r="B130" s="3" t="s">
        <v>596</v>
      </c>
      <c r="C130" s="3"/>
      <c r="D130" s="3" t="s">
        <v>596</v>
      </c>
      <c r="E130" s="3">
        <v>20106</v>
      </c>
    </row>
    <row r="131" spans="1:5" ht="13.8" x14ac:dyDescent="0.3">
      <c r="A131" s="3">
        <v>20107</v>
      </c>
      <c r="B131" s="3" t="s">
        <v>597</v>
      </c>
      <c r="C131" s="3"/>
      <c r="D131" s="3" t="s">
        <v>597</v>
      </c>
      <c r="E131" s="3">
        <v>20107</v>
      </c>
    </row>
    <row r="132" spans="1:5" ht="13.8" x14ac:dyDescent="0.3">
      <c r="A132" s="3">
        <v>20108</v>
      </c>
      <c r="B132" s="3" t="s">
        <v>598</v>
      </c>
      <c r="C132" s="3"/>
      <c r="D132" s="3" t="s">
        <v>598</v>
      </c>
      <c r="E132" s="3">
        <v>20108</v>
      </c>
    </row>
    <row r="133" spans="1:5" ht="13.8" x14ac:dyDescent="0.3">
      <c r="A133" s="3">
        <v>20109</v>
      </c>
      <c r="B133" s="3" t="s">
        <v>599</v>
      </c>
      <c r="C133" s="3"/>
      <c r="D133" s="3" t="s">
        <v>599</v>
      </c>
      <c r="E133" s="3">
        <v>20109</v>
      </c>
    </row>
    <row r="134" spans="1:5" ht="13.8" x14ac:dyDescent="0.3">
      <c r="A134" s="3">
        <v>20110</v>
      </c>
      <c r="B134" s="3" t="s">
        <v>600</v>
      </c>
      <c r="C134" s="3"/>
      <c r="D134" s="3" t="s">
        <v>600</v>
      </c>
      <c r="E134" s="3">
        <v>20110</v>
      </c>
    </row>
    <row r="135" spans="1:5" ht="13.8" x14ac:dyDescent="0.3">
      <c r="A135" s="3">
        <v>20111</v>
      </c>
      <c r="B135" s="3" t="s">
        <v>601</v>
      </c>
      <c r="C135" s="3"/>
      <c r="D135" s="3" t="s">
        <v>601</v>
      </c>
      <c r="E135" s="3">
        <v>20111</v>
      </c>
    </row>
    <row r="136" spans="1:5" ht="13.8" x14ac:dyDescent="0.3">
      <c r="A136" s="3">
        <v>20112</v>
      </c>
      <c r="B136" s="3" t="s">
        <v>602</v>
      </c>
      <c r="C136" s="3"/>
      <c r="D136" s="3" t="s">
        <v>602</v>
      </c>
      <c r="E136" s="3">
        <v>20112</v>
      </c>
    </row>
    <row r="137" spans="1:5" ht="13.8" x14ac:dyDescent="0.3">
      <c r="A137" s="3">
        <v>20113</v>
      </c>
      <c r="B137" s="3" t="s">
        <v>603</v>
      </c>
      <c r="C137" s="3"/>
      <c r="D137" s="3" t="s">
        <v>603</v>
      </c>
      <c r="E137" s="3">
        <v>20113</v>
      </c>
    </row>
    <row r="138" spans="1:5" ht="13.8" x14ac:dyDescent="0.3">
      <c r="A138" s="3">
        <v>20114</v>
      </c>
      <c r="B138" s="3" t="s">
        <v>604</v>
      </c>
      <c r="C138" s="3"/>
      <c r="D138" s="3" t="s">
        <v>604</v>
      </c>
      <c r="E138" s="3">
        <v>20114</v>
      </c>
    </row>
    <row r="139" spans="1:5" ht="13.8" x14ac:dyDescent="0.3">
      <c r="A139" s="3">
        <v>20201</v>
      </c>
      <c r="B139" s="3" t="s">
        <v>605</v>
      </c>
      <c r="C139" s="3"/>
      <c r="D139" s="3" t="s">
        <v>605</v>
      </c>
      <c r="E139" s="3">
        <v>20201</v>
      </c>
    </row>
    <row r="140" spans="1:5" ht="13.8" x14ac:dyDescent="0.3">
      <c r="A140" s="3">
        <v>20202</v>
      </c>
      <c r="B140" s="3" t="s">
        <v>606</v>
      </c>
      <c r="C140" s="3"/>
      <c r="D140" s="3" t="s">
        <v>606</v>
      </c>
      <c r="E140" s="3">
        <v>20202</v>
      </c>
    </row>
    <row r="141" spans="1:5" ht="13.8" x14ac:dyDescent="0.3">
      <c r="A141" s="3">
        <v>20203</v>
      </c>
      <c r="B141" s="3" t="s">
        <v>607</v>
      </c>
      <c r="C141" s="3"/>
      <c r="D141" s="3" t="s">
        <v>607</v>
      </c>
      <c r="E141" s="3">
        <v>20203</v>
      </c>
    </row>
    <row r="142" spans="1:5" ht="13.8" x14ac:dyDescent="0.3">
      <c r="A142" s="3">
        <v>20204</v>
      </c>
      <c r="B142" s="3" t="s">
        <v>955</v>
      </c>
      <c r="C142" s="3"/>
      <c r="D142" s="3" t="s">
        <v>955</v>
      </c>
      <c r="E142" s="3">
        <v>20204</v>
      </c>
    </row>
    <row r="143" spans="1:5" ht="13.8" x14ac:dyDescent="0.3">
      <c r="A143" s="3">
        <v>20205</v>
      </c>
      <c r="B143" s="3" t="s">
        <v>608</v>
      </c>
      <c r="C143" s="3"/>
      <c r="D143" s="3" t="s">
        <v>608</v>
      </c>
      <c r="E143" s="3">
        <v>20205</v>
      </c>
    </row>
    <row r="144" spans="1:5" ht="13.8" x14ac:dyDescent="0.3">
      <c r="A144" s="3">
        <v>20206</v>
      </c>
      <c r="B144" s="3" t="s">
        <v>609</v>
      </c>
      <c r="C144" s="3"/>
      <c r="D144" s="3" t="s">
        <v>609</v>
      </c>
      <c r="E144" s="3">
        <v>20206</v>
      </c>
    </row>
    <row r="145" spans="1:5" ht="13.8" x14ac:dyDescent="0.3">
      <c r="A145" s="3">
        <v>20207</v>
      </c>
      <c r="B145" s="3" t="s">
        <v>610</v>
      </c>
      <c r="C145" s="3"/>
      <c r="D145" s="3" t="s">
        <v>610</v>
      </c>
      <c r="E145" s="3">
        <v>20207</v>
      </c>
    </row>
    <row r="146" spans="1:5" ht="13.8" x14ac:dyDescent="0.3">
      <c r="A146" s="3">
        <v>20208</v>
      </c>
      <c r="B146" s="3" t="s">
        <v>611</v>
      </c>
      <c r="C146" s="3"/>
      <c r="D146" s="3" t="s">
        <v>611</v>
      </c>
      <c r="E146" s="3">
        <v>20208</v>
      </c>
    </row>
    <row r="147" spans="1:5" ht="13.8" x14ac:dyDescent="0.3">
      <c r="A147" s="3">
        <v>20209</v>
      </c>
      <c r="B147" s="3" t="s">
        <v>612</v>
      </c>
      <c r="C147" s="3"/>
      <c r="D147" s="3" t="s">
        <v>612</v>
      </c>
      <c r="E147" s="3">
        <v>20209</v>
      </c>
    </row>
    <row r="148" spans="1:5" ht="13.8" x14ac:dyDescent="0.3">
      <c r="A148" s="3">
        <v>20210</v>
      </c>
      <c r="B148" s="3" t="s">
        <v>613</v>
      </c>
      <c r="C148" s="3"/>
      <c r="D148" s="3" t="s">
        <v>613</v>
      </c>
      <c r="E148" s="3">
        <v>20210</v>
      </c>
    </row>
    <row r="149" spans="1:5" ht="13.8" x14ac:dyDescent="0.3">
      <c r="A149" s="3">
        <v>20211</v>
      </c>
      <c r="B149" s="3" t="s">
        <v>614</v>
      </c>
      <c r="C149" s="3"/>
      <c r="D149" s="3" t="s">
        <v>614</v>
      </c>
      <c r="E149" s="3">
        <v>20211</v>
      </c>
    </row>
    <row r="150" spans="1:5" ht="13.8" x14ac:dyDescent="0.3">
      <c r="A150" s="3">
        <v>20212</v>
      </c>
      <c r="B150" s="3" t="s">
        <v>615</v>
      </c>
      <c r="C150" s="3"/>
      <c r="D150" s="3" t="s">
        <v>615</v>
      </c>
      <c r="E150" s="3">
        <v>20212</v>
      </c>
    </row>
    <row r="151" spans="1:5" ht="13.8" x14ac:dyDescent="0.3">
      <c r="A151" s="3">
        <v>20213</v>
      </c>
      <c r="B151" s="3" t="s">
        <v>956</v>
      </c>
      <c r="C151" s="3"/>
      <c r="D151" s="3" t="s">
        <v>956</v>
      </c>
      <c r="E151" s="3">
        <v>20213</v>
      </c>
    </row>
    <row r="152" spans="1:5" ht="13.8" x14ac:dyDescent="0.3">
      <c r="A152" s="3">
        <v>20214</v>
      </c>
      <c r="B152" s="3" t="s">
        <v>616</v>
      </c>
      <c r="C152" s="3"/>
      <c r="D152" s="3" t="s">
        <v>616</v>
      </c>
      <c r="E152" s="3">
        <v>20214</v>
      </c>
    </row>
    <row r="153" spans="1:5" ht="13.8" x14ac:dyDescent="0.3">
      <c r="A153" s="3">
        <v>20301</v>
      </c>
      <c r="B153" s="3" t="s">
        <v>617</v>
      </c>
      <c r="C153" s="3"/>
      <c r="D153" s="3" t="s">
        <v>617</v>
      </c>
      <c r="E153" s="3">
        <v>20301</v>
      </c>
    </row>
    <row r="154" spans="1:5" ht="13.8" x14ac:dyDescent="0.3">
      <c r="A154" s="3">
        <v>20302</v>
      </c>
      <c r="B154" s="3" t="s">
        <v>618</v>
      </c>
      <c r="C154" s="3"/>
      <c r="D154" s="3" t="s">
        <v>618</v>
      </c>
      <c r="E154" s="3">
        <v>20302</v>
      </c>
    </row>
    <row r="155" spans="1:5" ht="13.8" x14ac:dyDescent="0.3">
      <c r="A155" s="3">
        <v>20303</v>
      </c>
      <c r="B155" s="3" t="s">
        <v>619</v>
      </c>
      <c r="C155" s="3"/>
      <c r="D155" s="3" t="s">
        <v>619</v>
      </c>
      <c r="E155" s="3">
        <v>20303</v>
      </c>
    </row>
    <row r="156" spans="1:5" ht="13.8" x14ac:dyDescent="0.3">
      <c r="A156" s="3">
        <v>20304</v>
      </c>
      <c r="B156" s="3" t="s">
        <v>620</v>
      </c>
      <c r="C156" s="3"/>
      <c r="D156" s="3" t="s">
        <v>620</v>
      </c>
      <c r="E156" s="3">
        <v>20304</v>
      </c>
    </row>
    <row r="157" spans="1:5" ht="13.8" x14ac:dyDescent="0.3">
      <c r="A157" s="3">
        <v>20305</v>
      </c>
      <c r="B157" s="3" t="s">
        <v>621</v>
      </c>
      <c r="C157" s="3"/>
      <c r="D157" s="3" t="s">
        <v>621</v>
      </c>
      <c r="E157" s="3">
        <v>20305</v>
      </c>
    </row>
    <row r="158" spans="1:5" ht="13.8" x14ac:dyDescent="0.3">
      <c r="A158" s="3">
        <v>20307</v>
      </c>
      <c r="B158" s="3" t="s">
        <v>622</v>
      </c>
      <c r="C158" s="3"/>
      <c r="D158" s="3" t="s">
        <v>622</v>
      </c>
      <c r="E158" s="3">
        <v>20307</v>
      </c>
    </row>
    <row r="159" spans="1:5" ht="13.8" x14ac:dyDescent="0.3">
      <c r="A159" s="3">
        <v>20308</v>
      </c>
      <c r="B159" s="3" t="s">
        <v>623</v>
      </c>
      <c r="C159" s="3"/>
      <c r="D159" s="3" t="s">
        <v>623</v>
      </c>
      <c r="E159" s="3">
        <v>20308</v>
      </c>
    </row>
    <row r="160" spans="1:5" ht="13.8" x14ac:dyDescent="0.3">
      <c r="A160" s="3">
        <v>20401</v>
      </c>
      <c r="B160" s="3" t="s">
        <v>624</v>
      </c>
      <c r="C160" s="3"/>
      <c r="D160" s="3" t="s">
        <v>624</v>
      </c>
      <c r="E160" s="3">
        <v>20401</v>
      </c>
    </row>
    <row r="161" spans="1:5" ht="13.8" x14ac:dyDescent="0.3">
      <c r="A161" s="3">
        <v>20402</v>
      </c>
      <c r="B161" s="3" t="s">
        <v>625</v>
      </c>
      <c r="C161" s="3"/>
      <c r="D161" s="3" t="s">
        <v>625</v>
      </c>
      <c r="E161" s="3">
        <v>20402</v>
      </c>
    </row>
    <row r="162" spans="1:5" ht="13.8" x14ac:dyDescent="0.3">
      <c r="A162" s="3">
        <v>20403</v>
      </c>
      <c r="B162" s="3" t="s">
        <v>626</v>
      </c>
      <c r="C162" s="3"/>
      <c r="D162" s="3" t="s">
        <v>626</v>
      </c>
      <c r="E162" s="3">
        <v>20403</v>
      </c>
    </row>
    <row r="163" spans="1:5" ht="13.8" x14ac:dyDescent="0.3">
      <c r="A163" s="3">
        <v>20404</v>
      </c>
      <c r="B163" s="3" t="s">
        <v>627</v>
      </c>
      <c r="C163" s="3"/>
      <c r="D163" s="3" t="s">
        <v>627</v>
      </c>
      <c r="E163" s="3">
        <v>20404</v>
      </c>
    </row>
    <row r="164" spans="1:5" ht="13.8" x14ac:dyDescent="0.3">
      <c r="A164" s="3">
        <v>20501</v>
      </c>
      <c r="B164" s="3" t="s">
        <v>628</v>
      </c>
      <c r="C164" s="3"/>
      <c r="D164" s="3" t="s">
        <v>628</v>
      </c>
      <c r="E164" s="3">
        <v>20501</v>
      </c>
    </row>
    <row r="165" spans="1:5" ht="13.8" x14ac:dyDescent="0.3">
      <c r="A165" s="3">
        <v>20502</v>
      </c>
      <c r="B165" s="3" t="s">
        <v>629</v>
      </c>
      <c r="C165" s="3"/>
      <c r="D165" s="3" t="s">
        <v>629</v>
      </c>
      <c r="E165" s="3">
        <v>20502</v>
      </c>
    </row>
    <row r="166" spans="1:5" ht="13.8" x14ac:dyDescent="0.3">
      <c r="A166" s="3">
        <v>20503</v>
      </c>
      <c r="B166" s="3" t="s">
        <v>630</v>
      </c>
      <c r="C166" s="3"/>
      <c r="D166" s="3" t="s">
        <v>630</v>
      </c>
      <c r="E166" s="3">
        <v>20503</v>
      </c>
    </row>
    <row r="167" spans="1:5" ht="13.8" x14ac:dyDescent="0.3">
      <c r="A167" s="3">
        <v>20504</v>
      </c>
      <c r="B167" s="3" t="s">
        <v>631</v>
      </c>
      <c r="C167" s="3"/>
      <c r="D167" s="3" t="s">
        <v>631</v>
      </c>
      <c r="E167" s="3">
        <v>20504</v>
      </c>
    </row>
    <row r="168" spans="1:5" ht="13.8" x14ac:dyDescent="0.3">
      <c r="A168" s="3">
        <v>20505</v>
      </c>
      <c r="B168" s="3" t="s">
        <v>632</v>
      </c>
      <c r="C168" s="3"/>
      <c r="D168" s="3" t="s">
        <v>632</v>
      </c>
      <c r="E168" s="3">
        <v>20505</v>
      </c>
    </row>
    <row r="169" spans="1:5" ht="13.8" x14ac:dyDescent="0.3">
      <c r="A169" s="3">
        <v>20506</v>
      </c>
      <c r="B169" s="3" t="s">
        <v>633</v>
      </c>
      <c r="C169" s="3"/>
      <c r="D169" s="3" t="s">
        <v>633</v>
      </c>
      <c r="E169" s="3">
        <v>20506</v>
      </c>
    </row>
    <row r="170" spans="1:5" ht="13.8" x14ac:dyDescent="0.3">
      <c r="A170" s="3">
        <v>20507</v>
      </c>
      <c r="B170" s="3" t="s">
        <v>634</v>
      </c>
      <c r="C170" s="3"/>
      <c r="D170" s="3" t="s">
        <v>634</v>
      </c>
      <c r="E170" s="3">
        <v>20507</v>
      </c>
    </row>
    <row r="171" spans="1:5" ht="13.8" x14ac:dyDescent="0.3">
      <c r="A171" s="3">
        <v>20508</v>
      </c>
      <c r="B171" s="3" t="s">
        <v>635</v>
      </c>
      <c r="C171" s="3"/>
      <c r="D171" s="3" t="s">
        <v>635</v>
      </c>
      <c r="E171" s="3">
        <v>20508</v>
      </c>
    </row>
    <row r="172" spans="1:5" ht="13.8" x14ac:dyDescent="0.3">
      <c r="A172" s="3">
        <v>20601</v>
      </c>
      <c r="B172" s="3" t="s">
        <v>636</v>
      </c>
      <c r="C172" s="3"/>
      <c r="D172" s="3" t="s">
        <v>636</v>
      </c>
      <c r="E172" s="3">
        <v>20601</v>
      </c>
    </row>
    <row r="173" spans="1:5" ht="13.8" x14ac:dyDescent="0.3">
      <c r="A173" s="3">
        <v>20602</v>
      </c>
      <c r="B173" s="3" t="s">
        <v>637</v>
      </c>
      <c r="C173" s="3"/>
      <c r="D173" s="3" t="s">
        <v>637</v>
      </c>
      <c r="E173" s="3">
        <v>20602</v>
      </c>
    </row>
    <row r="174" spans="1:5" ht="13.8" x14ac:dyDescent="0.3">
      <c r="A174" s="3">
        <v>20603</v>
      </c>
      <c r="B174" s="3" t="s">
        <v>638</v>
      </c>
      <c r="C174" s="3"/>
      <c r="D174" s="3" t="s">
        <v>638</v>
      </c>
      <c r="E174" s="3">
        <v>20603</v>
      </c>
    </row>
    <row r="175" spans="1:5" ht="13.8" x14ac:dyDescent="0.3">
      <c r="A175" s="3">
        <v>20604</v>
      </c>
      <c r="B175" s="3" t="s">
        <v>639</v>
      </c>
      <c r="C175" s="3"/>
      <c r="D175" s="3" t="s">
        <v>639</v>
      </c>
      <c r="E175" s="3">
        <v>20604</v>
      </c>
    </row>
    <row r="176" spans="1:5" ht="13.8" x14ac:dyDescent="0.3">
      <c r="A176" s="3">
        <v>20605</v>
      </c>
      <c r="B176" s="3" t="s">
        <v>640</v>
      </c>
      <c r="C176" s="3"/>
      <c r="D176" s="3" t="s">
        <v>640</v>
      </c>
      <c r="E176" s="3">
        <v>20605</v>
      </c>
    </row>
    <row r="177" spans="1:5" ht="13.8" x14ac:dyDescent="0.3">
      <c r="A177" s="3">
        <v>20606</v>
      </c>
      <c r="B177" s="3" t="s">
        <v>641</v>
      </c>
      <c r="C177" s="3"/>
      <c r="D177" s="3" t="s">
        <v>641</v>
      </c>
      <c r="E177" s="3">
        <v>20606</v>
      </c>
    </row>
    <row r="178" spans="1:5" ht="13.8" x14ac:dyDescent="0.3">
      <c r="A178" s="3">
        <v>20607</v>
      </c>
      <c r="B178" s="3" t="s">
        <v>957</v>
      </c>
      <c r="C178" s="3"/>
      <c r="D178" s="3" t="s">
        <v>957</v>
      </c>
      <c r="E178" s="3">
        <v>20607</v>
      </c>
    </row>
    <row r="179" spans="1:5" ht="13.8" x14ac:dyDescent="0.3">
      <c r="A179" s="3">
        <v>20608</v>
      </c>
      <c r="B179" s="3" t="s">
        <v>642</v>
      </c>
      <c r="C179" s="3"/>
      <c r="D179" s="3" t="s">
        <v>642</v>
      </c>
      <c r="E179" s="3">
        <v>20608</v>
      </c>
    </row>
    <row r="180" spans="1:5" ht="13.8" x14ac:dyDescent="0.3">
      <c r="A180" s="3">
        <v>20701</v>
      </c>
      <c r="B180" s="3" t="s">
        <v>643</v>
      </c>
      <c r="C180" s="3"/>
      <c r="D180" s="3" t="s">
        <v>643</v>
      </c>
      <c r="E180" s="3">
        <v>20701</v>
      </c>
    </row>
    <row r="181" spans="1:5" ht="13.8" x14ac:dyDescent="0.3">
      <c r="A181" s="3">
        <v>20702</v>
      </c>
      <c r="B181" s="3" t="s">
        <v>644</v>
      </c>
      <c r="C181" s="3"/>
      <c r="D181" s="3" t="s">
        <v>644</v>
      </c>
      <c r="E181" s="3">
        <v>20702</v>
      </c>
    </row>
    <row r="182" spans="1:5" ht="13.8" x14ac:dyDescent="0.3">
      <c r="A182" s="3">
        <v>20703</v>
      </c>
      <c r="B182" s="3" t="s">
        <v>645</v>
      </c>
      <c r="C182" s="3"/>
      <c r="D182" s="3" t="s">
        <v>645</v>
      </c>
      <c r="E182" s="3">
        <v>20703</v>
      </c>
    </row>
    <row r="183" spans="1:5" ht="13.8" x14ac:dyDescent="0.3">
      <c r="A183" s="3">
        <v>20704</v>
      </c>
      <c r="B183" s="3" t="s">
        <v>646</v>
      </c>
      <c r="C183" s="3"/>
      <c r="D183" s="3" t="s">
        <v>646</v>
      </c>
      <c r="E183" s="3">
        <v>20704</v>
      </c>
    </row>
    <row r="184" spans="1:5" ht="13.8" x14ac:dyDescent="0.3">
      <c r="A184" s="3">
        <v>20705</v>
      </c>
      <c r="B184" s="3" t="s">
        <v>647</v>
      </c>
      <c r="C184" s="3"/>
      <c r="D184" s="3" t="s">
        <v>647</v>
      </c>
      <c r="E184" s="3">
        <v>20705</v>
      </c>
    </row>
    <row r="185" spans="1:5" ht="13.8" x14ac:dyDescent="0.3">
      <c r="A185" s="3">
        <v>20706</v>
      </c>
      <c r="B185" s="3" t="s">
        <v>648</v>
      </c>
      <c r="C185" s="3"/>
      <c r="D185" s="3" t="s">
        <v>648</v>
      </c>
      <c r="E185" s="3">
        <v>20706</v>
      </c>
    </row>
    <row r="186" spans="1:5" ht="13.8" x14ac:dyDescent="0.3">
      <c r="A186" s="3">
        <v>20707</v>
      </c>
      <c r="B186" s="3" t="s">
        <v>1203</v>
      </c>
      <c r="C186" s="3"/>
      <c r="D186" s="3" t="s">
        <v>1203</v>
      </c>
      <c r="E186" s="3">
        <v>20707</v>
      </c>
    </row>
    <row r="187" spans="1:5" ht="13.8" x14ac:dyDescent="0.3">
      <c r="A187" s="3">
        <v>20801</v>
      </c>
      <c r="B187" s="3" t="s">
        <v>649</v>
      </c>
      <c r="C187" s="3"/>
      <c r="D187" s="3" t="s">
        <v>649</v>
      </c>
      <c r="E187" s="3">
        <v>20801</v>
      </c>
    </row>
    <row r="188" spans="1:5" ht="13.8" x14ac:dyDescent="0.3">
      <c r="A188" s="3">
        <v>20802</v>
      </c>
      <c r="B188" s="3" t="s">
        <v>650</v>
      </c>
      <c r="C188" s="3"/>
      <c r="D188" s="3" t="s">
        <v>650</v>
      </c>
      <c r="E188" s="3">
        <v>20802</v>
      </c>
    </row>
    <row r="189" spans="1:5" ht="13.8" x14ac:dyDescent="0.3">
      <c r="A189" s="3">
        <v>20803</v>
      </c>
      <c r="B189" s="3" t="s">
        <v>651</v>
      </c>
      <c r="C189" s="3"/>
      <c r="D189" s="3" t="s">
        <v>651</v>
      </c>
      <c r="E189" s="3">
        <v>20803</v>
      </c>
    </row>
    <row r="190" spans="1:5" ht="13.8" x14ac:dyDescent="0.3">
      <c r="A190" s="3">
        <v>20804</v>
      </c>
      <c r="B190" s="3" t="s">
        <v>652</v>
      </c>
      <c r="C190" s="3"/>
      <c r="D190" s="3" t="s">
        <v>652</v>
      </c>
      <c r="E190" s="3">
        <v>20804</v>
      </c>
    </row>
    <row r="191" spans="1:5" ht="13.8" x14ac:dyDescent="0.3">
      <c r="A191" s="3">
        <v>20805</v>
      </c>
      <c r="B191" s="3" t="s">
        <v>958</v>
      </c>
      <c r="C191" s="3"/>
      <c r="D191" s="3" t="s">
        <v>958</v>
      </c>
      <c r="E191" s="3">
        <v>20805</v>
      </c>
    </row>
    <row r="192" spans="1:5" ht="13.8" x14ac:dyDescent="0.3">
      <c r="A192" s="3">
        <v>20901</v>
      </c>
      <c r="B192" s="3" t="s">
        <v>653</v>
      </c>
      <c r="C192" s="3"/>
      <c r="D192" s="3" t="s">
        <v>653</v>
      </c>
      <c r="E192" s="3">
        <v>20901</v>
      </c>
    </row>
    <row r="193" spans="1:5" ht="13.8" x14ac:dyDescent="0.3">
      <c r="A193" s="3">
        <v>20902</v>
      </c>
      <c r="B193" s="3" t="s">
        <v>1204</v>
      </c>
      <c r="C193" s="3"/>
      <c r="D193" s="3" t="s">
        <v>1204</v>
      </c>
      <c r="E193" s="3">
        <v>20902</v>
      </c>
    </row>
    <row r="194" spans="1:5" ht="13.8" x14ac:dyDescent="0.3">
      <c r="A194" s="3">
        <v>20903</v>
      </c>
      <c r="B194" s="3" t="s">
        <v>959</v>
      </c>
      <c r="C194" s="3"/>
      <c r="D194" s="3" t="s">
        <v>959</v>
      </c>
      <c r="E194" s="3">
        <v>20903</v>
      </c>
    </row>
    <row r="195" spans="1:5" ht="13.8" x14ac:dyDescent="0.3">
      <c r="A195" s="3">
        <v>20904</v>
      </c>
      <c r="B195" s="3" t="s">
        <v>654</v>
      </c>
      <c r="C195" s="3"/>
      <c r="D195" s="3" t="s">
        <v>654</v>
      </c>
      <c r="E195" s="3">
        <v>20904</v>
      </c>
    </row>
    <row r="196" spans="1:5" ht="13.8" x14ac:dyDescent="0.3">
      <c r="A196" s="3">
        <v>20905</v>
      </c>
      <c r="B196" s="3" t="s">
        <v>1066</v>
      </c>
      <c r="C196" s="3"/>
      <c r="D196" s="3" t="s">
        <v>1066</v>
      </c>
      <c r="E196" s="3">
        <v>20905</v>
      </c>
    </row>
    <row r="197" spans="1:5" ht="13.8" x14ac:dyDescent="0.3">
      <c r="A197" s="3">
        <v>21001</v>
      </c>
      <c r="B197" s="3" t="s">
        <v>655</v>
      </c>
      <c r="C197" s="3"/>
      <c r="D197" s="3" t="s">
        <v>655</v>
      </c>
      <c r="E197" s="3">
        <v>21001</v>
      </c>
    </row>
    <row r="198" spans="1:5" ht="13.8" x14ac:dyDescent="0.3">
      <c r="A198" s="3">
        <v>21002</v>
      </c>
      <c r="B198" s="3" t="s">
        <v>656</v>
      </c>
      <c r="C198" s="3"/>
      <c r="D198" s="3" t="s">
        <v>656</v>
      </c>
      <c r="E198" s="3">
        <v>21002</v>
      </c>
    </row>
    <row r="199" spans="1:5" ht="13.8" x14ac:dyDescent="0.3">
      <c r="A199" s="3">
        <v>21003</v>
      </c>
      <c r="B199" s="3" t="s">
        <v>657</v>
      </c>
      <c r="C199" s="3"/>
      <c r="D199" s="3" t="s">
        <v>657</v>
      </c>
      <c r="E199" s="3">
        <v>21003</v>
      </c>
    </row>
    <row r="200" spans="1:5" ht="13.8" x14ac:dyDescent="0.3">
      <c r="A200" s="3">
        <v>21004</v>
      </c>
      <c r="B200" s="3" t="s">
        <v>960</v>
      </c>
      <c r="C200" s="3"/>
      <c r="D200" s="3" t="s">
        <v>960</v>
      </c>
      <c r="E200" s="3">
        <v>21004</v>
      </c>
    </row>
    <row r="201" spans="1:5" ht="13.8" x14ac:dyDescent="0.3">
      <c r="A201" s="3">
        <v>21005</v>
      </c>
      <c r="B201" s="3" t="s">
        <v>658</v>
      </c>
      <c r="C201" s="3"/>
      <c r="D201" s="3" t="s">
        <v>658</v>
      </c>
      <c r="E201" s="3">
        <v>21005</v>
      </c>
    </row>
    <row r="202" spans="1:5" ht="13.8" x14ac:dyDescent="0.3">
      <c r="A202" s="3">
        <v>21006</v>
      </c>
      <c r="B202" s="3" t="s">
        <v>659</v>
      </c>
      <c r="C202" s="3"/>
      <c r="D202" s="3" t="s">
        <v>659</v>
      </c>
      <c r="E202" s="3">
        <v>21006</v>
      </c>
    </row>
    <row r="203" spans="1:5" ht="13.8" x14ac:dyDescent="0.3">
      <c r="A203" s="3">
        <v>21007</v>
      </c>
      <c r="B203" s="3" t="s">
        <v>961</v>
      </c>
      <c r="C203" s="3"/>
      <c r="D203" s="3" t="s">
        <v>961</v>
      </c>
      <c r="E203" s="3">
        <v>21007</v>
      </c>
    </row>
    <row r="204" spans="1:5" ht="13.8" x14ac:dyDescent="0.3">
      <c r="A204" s="3">
        <v>21008</v>
      </c>
      <c r="B204" s="3" t="s">
        <v>1067</v>
      </c>
      <c r="C204" s="3"/>
      <c r="D204" s="3" t="s">
        <v>1067</v>
      </c>
      <c r="E204" s="3">
        <v>21008</v>
      </c>
    </row>
    <row r="205" spans="1:5" ht="13.8" x14ac:dyDescent="0.3">
      <c r="A205" s="3">
        <v>21009</v>
      </c>
      <c r="B205" s="3" t="s">
        <v>1068</v>
      </c>
      <c r="C205" s="3"/>
      <c r="D205" s="3" t="s">
        <v>1068</v>
      </c>
      <c r="E205" s="3">
        <v>21009</v>
      </c>
    </row>
    <row r="206" spans="1:5" ht="13.8" x14ac:dyDescent="0.3">
      <c r="A206" s="3">
        <v>21010</v>
      </c>
      <c r="B206" s="3" t="s">
        <v>660</v>
      </c>
      <c r="C206" s="3"/>
      <c r="D206" s="3" t="s">
        <v>660</v>
      </c>
      <c r="E206" s="3">
        <v>21010</v>
      </c>
    </row>
    <row r="207" spans="1:5" ht="13.8" x14ac:dyDescent="0.3">
      <c r="A207" s="3">
        <v>21011</v>
      </c>
      <c r="B207" s="3" t="s">
        <v>661</v>
      </c>
      <c r="C207" s="3"/>
      <c r="D207" s="3" t="s">
        <v>661</v>
      </c>
      <c r="E207" s="3">
        <v>21011</v>
      </c>
    </row>
    <row r="208" spans="1:5" ht="13.8" x14ac:dyDescent="0.3">
      <c r="A208" s="3">
        <v>21012</v>
      </c>
      <c r="B208" s="3" t="s">
        <v>662</v>
      </c>
      <c r="C208" s="3"/>
      <c r="D208" s="3" t="s">
        <v>662</v>
      </c>
      <c r="E208" s="3">
        <v>21012</v>
      </c>
    </row>
    <row r="209" spans="1:5" ht="13.8" x14ac:dyDescent="0.3">
      <c r="A209" s="3">
        <v>21013</v>
      </c>
      <c r="B209" s="3" t="s">
        <v>663</v>
      </c>
      <c r="C209" s="3"/>
      <c r="D209" s="3" t="s">
        <v>663</v>
      </c>
      <c r="E209" s="3">
        <v>21013</v>
      </c>
    </row>
    <row r="210" spans="1:5" ht="13.8" x14ac:dyDescent="0.3">
      <c r="A210" s="3">
        <v>21101</v>
      </c>
      <c r="B210" s="3" t="s">
        <v>664</v>
      </c>
      <c r="C210" s="3"/>
      <c r="D210" s="3" t="s">
        <v>664</v>
      </c>
      <c r="E210" s="3">
        <v>21101</v>
      </c>
    </row>
    <row r="211" spans="1:5" ht="13.8" x14ac:dyDescent="0.3">
      <c r="A211" s="3">
        <v>21102</v>
      </c>
      <c r="B211" s="3" t="s">
        <v>665</v>
      </c>
      <c r="C211" s="3"/>
      <c r="D211" s="3" t="s">
        <v>665</v>
      </c>
      <c r="E211" s="3">
        <v>21102</v>
      </c>
    </row>
    <row r="212" spans="1:5" ht="13.8" x14ac:dyDescent="0.3">
      <c r="A212" s="3">
        <v>21103</v>
      </c>
      <c r="B212" s="3" t="s">
        <v>962</v>
      </c>
      <c r="C212" s="3"/>
      <c r="D212" s="3" t="s">
        <v>962</v>
      </c>
      <c r="E212" s="3">
        <v>21103</v>
      </c>
    </row>
    <row r="213" spans="1:5" ht="13.8" x14ac:dyDescent="0.3">
      <c r="A213" s="3">
        <v>21104</v>
      </c>
      <c r="B213" s="3" t="s">
        <v>666</v>
      </c>
      <c r="C213" s="3"/>
      <c r="D213" s="3" t="s">
        <v>666</v>
      </c>
      <c r="E213" s="3">
        <v>21104</v>
      </c>
    </row>
    <row r="214" spans="1:5" ht="13.8" x14ac:dyDescent="0.3">
      <c r="A214" s="3">
        <v>21105</v>
      </c>
      <c r="B214" s="3" t="s">
        <v>667</v>
      </c>
      <c r="C214" s="3"/>
      <c r="D214" s="3" t="s">
        <v>667</v>
      </c>
      <c r="E214" s="3">
        <v>21105</v>
      </c>
    </row>
    <row r="215" spans="1:5" ht="13.8" x14ac:dyDescent="0.3">
      <c r="A215" s="3">
        <v>21106</v>
      </c>
      <c r="B215" s="3" t="s">
        <v>668</v>
      </c>
      <c r="C215" s="3"/>
      <c r="D215" s="3" t="s">
        <v>668</v>
      </c>
      <c r="E215" s="3">
        <v>21106</v>
      </c>
    </row>
    <row r="216" spans="1:5" ht="13.8" x14ac:dyDescent="0.3">
      <c r="A216" s="3">
        <v>21107</v>
      </c>
      <c r="B216" s="3" t="s">
        <v>669</v>
      </c>
      <c r="C216" s="3"/>
      <c r="D216" s="3" t="s">
        <v>669</v>
      </c>
      <c r="E216" s="3">
        <v>21107</v>
      </c>
    </row>
    <row r="217" spans="1:5" ht="13.8" x14ac:dyDescent="0.3">
      <c r="A217" s="3">
        <v>21201</v>
      </c>
      <c r="B217" s="3" t="s">
        <v>670</v>
      </c>
      <c r="C217" s="3"/>
      <c r="D217" s="3" t="s">
        <v>670</v>
      </c>
      <c r="E217" s="3">
        <v>21201</v>
      </c>
    </row>
    <row r="218" spans="1:5" ht="13.8" x14ac:dyDescent="0.3">
      <c r="A218" s="3">
        <v>21202</v>
      </c>
      <c r="B218" s="3" t="s">
        <v>671</v>
      </c>
      <c r="C218" s="3"/>
      <c r="D218" s="3" t="s">
        <v>671</v>
      </c>
      <c r="E218" s="3">
        <v>21202</v>
      </c>
    </row>
    <row r="219" spans="1:5" ht="13.8" x14ac:dyDescent="0.3">
      <c r="A219" s="3">
        <v>21203</v>
      </c>
      <c r="B219" s="3" t="s">
        <v>672</v>
      </c>
      <c r="C219" s="3"/>
      <c r="D219" s="3" t="s">
        <v>672</v>
      </c>
      <c r="E219" s="3">
        <v>21203</v>
      </c>
    </row>
    <row r="220" spans="1:5" ht="13.8" x14ac:dyDescent="0.3">
      <c r="A220" s="3">
        <v>21204</v>
      </c>
      <c r="B220" s="3" t="s">
        <v>673</v>
      </c>
      <c r="C220" s="3"/>
      <c r="D220" s="3" t="s">
        <v>673</v>
      </c>
      <c r="E220" s="3">
        <v>21204</v>
      </c>
    </row>
    <row r="221" spans="1:5" ht="13.8" x14ac:dyDescent="0.3">
      <c r="A221" s="3">
        <v>21205</v>
      </c>
      <c r="B221" s="3" t="s">
        <v>674</v>
      </c>
      <c r="C221" s="3"/>
      <c r="D221" s="3" t="s">
        <v>674</v>
      </c>
      <c r="E221" s="3">
        <v>21205</v>
      </c>
    </row>
    <row r="222" spans="1:5" ht="13.8" x14ac:dyDescent="0.3">
      <c r="A222" s="3">
        <v>21301</v>
      </c>
      <c r="B222" s="3" t="s">
        <v>675</v>
      </c>
      <c r="C222" s="3"/>
      <c r="D222" s="3" t="s">
        <v>675</v>
      </c>
      <c r="E222" s="3">
        <v>21301</v>
      </c>
    </row>
    <row r="223" spans="1:5" ht="13.8" x14ac:dyDescent="0.3">
      <c r="A223" s="3">
        <v>21302</v>
      </c>
      <c r="B223" s="3" t="s">
        <v>676</v>
      </c>
      <c r="C223" s="3"/>
      <c r="D223" s="3" t="s">
        <v>676</v>
      </c>
      <c r="E223" s="3">
        <v>21302</v>
      </c>
    </row>
    <row r="224" spans="1:5" ht="13.8" x14ac:dyDescent="0.3">
      <c r="A224" s="3">
        <v>21303</v>
      </c>
      <c r="B224" s="3" t="s">
        <v>963</v>
      </c>
      <c r="C224" s="3"/>
      <c r="D224" s="3" t="s">
        <v>963</v>
      </c>
      <c r="E224" s="3">
        <v>21303</v>
      </c>
    </row>
    <row r="225" spans="1:5" ht="13.8" x14ac:dyDescent="0.3">
      <c r="A225" s="3">
        <v>21304</v>
      </c>
      <c r="B225" s="3" t="s">
        <v>677</v>
      </c>
      <c r="C225" s="3"/>
      <c r="D225" s="3" t="s">
        <v>677</v>
      </c>
      <c r="E225" s="3">
        <v>21304</v>
      </c>
    </row>
    <row r="226" spans="1:5" ht="13.8" x14ac:dyDescent="0.3">
      <c r="A226" s="3">
        <v>21305</v>
      </c>
      <c r="B226" s="3" t="s">
        <v>678</v>
      </c>
      <c r="C226" s="3"/>
      <c r="D226" s="3" t="s">
        <v>678</v>
      </c>
      <c r="E226" s="3">
        <v>21305</v>
      </c>
    </row>
    <row r="227" spans="1:5" ht="13.8" x14ac:dyDescent="0.3">
      <c r="A227" s="3">
        <v>21306</v>
      </c>
      <c r="B227" s="3" t="s">
        <v>679</v>
      </c>
      <c r="C227" s="3"/>
      <c r="D227" s="3" t="s">
        <v>679</v>
      </c>
      <c r="E227" s="3">
        <v>21306</v>
      </c>
    </row>
    <row r="228" spans="1:5" ht="13.8" x14ac:dyDescent="0.3">
      <c r="A228" s="3">
        <v>21307</v>
      </c>
      <c r="B228" s="3" t="s">
        <v>680</v>
      </c>
      <c r="C228" s="3"/>
      <c r="D228" s="3" t="s">
        <v>680</v>
      </c>
      <c r="E228" s="3">
        <v>21307</v>
      </c>
    </row>
    <row r="229" spans="1:5" ht="13.8" x14ac:dyDescent="0.3">
      <c r="A229" s="3">
        <v>21308</v>
      </c>
      <c r="B229" s="3" t="s">
        <v>681</v>
      </c>
      <c r="C229" s="3"/>
      <c r="D229" s="3" t="s">
        <v>681</v>
      </c>
      <c r="E229" s="3">
        <v>21308</v>
      </c>
    </row>
    <row r="230" spans="1:5" ht="13.8" x14ac:dyDescent="0.3">
      <c r="A230" s="3">
        <v>21401</v>
      </c>
      <c r="B230" s="3" t="s">
        <v>682</v>
      </c>
      <c r="C230" s="3"/>
      <c r="D230" s="3" t="s">
        <v>682</v>
      </c>
      <c r="E230" s="3">
        <v>21401</v>
      </c>
    </row>
    <row r="231" spans="1:5" ht="13.8" x14ac:dyDescent="0.3">
      <c r="A231" s="4">
        <v>21402</v>
      </c>
      <c r="B231" s="3" t="s">
        <v>683</v>
      </c>
      <c r="C231" s="3"/>
      <c r="D231" s="3" t="s">
        <v>683</v>
      </c>
      <c r="E231" s="4">
        <v>21402</v>
      </c>
    </row>
    <row r="232" spans="1:5" ht="13.8" x14ac:dyDescent="0.3">
      <c r="A232" s="3">
        <v>21403</v>
      </c>
      <c r="B232" s="3" t="s">
        <v>684</v>
      </c>
      <c r="C232" s="3"/>
      <c r="D232" s="3" t="s">
        <v>684</v>
      </c>
      <c r="E232" s="3">
        <v>21403</v>
      </c>
    </row>
    <row r="233" spans="1:5" ht="13.8" x14ac:dyDescent="0.3">
      <c r="A233" s="3">
        <v>21404</v>
      </c>
      <c r="B233" s="3" t="s">
        <v>685</v>
      </c>
      <c r="C233" s="3"/>
      <c r="D233" s="3" t="s">
        <v>685</v>
      </c>
      <c r="E233" s="3">
        <v>21404</v>
      </c>
    </row>
    <row r="234" spans="1:5" ht="13.8" x14ac:dyDescent="0.3">
      <c r="A234" s="3">
        <v>21501</v>
      </c>
      <c r="B234" s="3" t="s">
        <v>686</v>
      </c>
      <c r="C234" s="3"/>
      <c r="D234" s="3" t="s">
        <v>686</v>
      </c>
      <c r="E234" s="3">
        <v>21501</v>
      </c>
    </row>
    <row r="235" spans="1:5" ht="13.8" x14ac:dyDescent="0.3">
      <c r="A235" s="3">
        <v>21502</v>
      </c>
      <c r="B235" s="3" t="s">
        <v>687</v>
      </c>
      <c r="C235" s="3"/>
      <c r="D235" s="3" t="s">
        <v>687</v>
      </c>
      <c r="E235" s="3">
        <v>21502</v>
      </c>
    </row>
    <row r="236" spans="1:5" ht="13.8" x14ac:dyDescent="0.3">
      <c r="A236" s="3">
        <v>21503</v>
      </c>
      <c r="B236" s="3" t="s">
        <v>688</v>
      </c>
      <c r="C236" s="3"/>
      <c r="D236" s="3" t="s">
        <v>688</v>
      </c>
      <c r="E236" s="3">
        <v>21503</v>
      </c>
    </row>
    <row r="237" spans="1:5" ht="13.8" x14ac:dyDescent="0.3">
      <c r="A237" s="3">
        <v>21504</v>
      </c>
      <c r="B237" s="3" t="s">
        <v>689</v>
      </c>
      <c r="C237" s="3"/>
      <c r="D237" s="3" t="s">
        <v>689</v>
      </c>
      <c r="E237" s="3">
        <v>21504</v>
      </c>
    </row>
    <row r="238" spans="1:5" ht="13.8" x14ac:dyDescent="0.3">
      <c r="A238" s="3">
        <v>21601</v>
      </c>
      <c r="B238" s="3" t="s">
        <v>690</v>
      </c>
      <c r="C238" s="3"/>
      <c r="D238" s="3" t="s">
        <v>690</v>
      </c>
      <c r="E238" s="3">
        <v>21601</v>
      </c>
    </row>
    <row r="239" spans="1:5" ht="13.8" x14ac:dyDescent="0.3">
      <c r="A239" s="3">
        <v>21602</v>
      </c>
      <c r="B239" s="3" t="s">
        <v>691</v>
      </c>
      <c r="C239" s="3"/>
      <c r="D239" s="3" t="s">
        <v>691</v>
      </c>
      <c r="E239" s="3">
        <v>21602</v>
      </c>
    </row>
    <row r="240" spans="1:5" ht="13.8" x14ac:dyDescent="0.3">
      <c r="A240" s="3">
        <v>21603</v>
      </c>
      <c r="B240" s="3" t="s">
        <v>692</v>
      </c>
      <c r="C240" s="3"/>
      <c r="D240" s="3" t="s">
        <v>692</v>
      </c>
      <c r="E240" s="3">
        <v>21603</v>
      </c>
    </row>
    <row r="241" spans="1:5" ht="13.8" x14ac:dyDescent="0.3">
      <c r="A241" s="3">
        <v>30101</v>
      </c>
      <c r="B241" s="3" t="s">
        <v>693</v>
      </c>
      <c r="C241" s="3"/>
      <c r="D241" s="3" t="s">
        <v>693</v>
      </c>
      <c r="E241" s="3">
        <v>30101</v>
      </c>
    </row>
    <row r="242" spans="1:5" ht="13.8" x14ac:dyDescent="0.3">
      <c r="A242" s="3">
        <v>30102</v>
      </c>
      <c r="B242" s="3" t="s">
        <v>694</v>
      </c>
      <c r="C242" s="3"/>
      <c r="D242" s="3" t="s">
        <v>694</v>
      </c>
      <c r="E242" s="3">
        <v>30102</v>
      </c>
    </row>
    <row r="243" spans="1:5" ht="13.8" x14ac:dyDescent="0.3">
      <c r="A243" s="3">
        <v>30103</v>
      </c>
      <c r="B243" s="3" t="s">
        <v>695</v>
      </c>
      <c r="C243" s="3"/>
      <c r="D243" s="3" t="s">
        <v>695</v>
      </c>
      <c r="E243" s="3">
        <v>30103</v>
      </c>
    </row>
    <row r="244" spans="1:5" ht="13.8" x14ac:dyDescent="0.3">
      <c r="A244" s="3">
        <v>30104</v>
      </c>
      <c r="B244" s="3" t="s">
        <v>696</v>
      </c>
      <c r="C244" s="3"/>
      <c r="D244" s="3" t="s">
        <v>696</v>
      </c>
      <c r="E244" s="3">
        <v>30104</v>
      </c>
    </row>
    <row r="245" spans="1:5" ht="13.8" x14ac:dyDescent="0.3">
      <c r="A245" s="3">
        <v>30105</v>
      </c>
      <c r="B245" s="3" t="s">
        <v>964</v>
      </c>
      <c r="C245" s="3"/>
      <c r="D245" s="3" t="s">
        <v>964</v>
      </c>
      <c r="E245" s="3">
        <v>30105</v>
      </c>
    </row>
    <row r="246" spans="1:5" ht="13.8" x14ac:dyDescent="0.3">
      <c r="A246" s="3">
        <v>30106</v>
      </c>
      <c r="B246" s="3" t="s">
        <v>965</v>
      </c>
      <c r="C246" s="3"/>
      <c r="D246" s="3" t="s">
        <v>965</v>
      </c>
      <c r="E246" s="3">
        <v>30106</v>
      </c>
    </row>
    <row r="247" spans="1:5" ht="13.8" x14ac:dyDescent="0.3">
      <c r="A247" s="3">
        <v>30107</v>
      </c>
      <c r="B247" s="3" t="s">
        <v>697</v>
      </c>
      <c r="C247" s="3"/>
      <c r="D247" s="3" t="s">
        <v>697</v>
      </c>
      <c r="E247" s="3">
        <v>30107</v>
      </c>
    </row>
    <row r="248" spans="1:5" ht="13.8" x14ac:dyDescent="0.3">
      <c r="A248" s="3">
        <v>30108</v>
      </c>
      <c r="B248" s="3" t="s">
        <v>698</v>
      </c>
      <c r="C248" s="3"/>
      <c r="D248" s="3" t="s">
        <v>698</v>
      </c>
      <c r="E248" s="3">
        <v>30108</v>
      </c>
    </row>
    <row r="249" spans="1:5" ht="13.8" x14ac:dyDescent="0.3">
      <c r="A249" s="3">
        <v>30109</v>
      </c>
      <c r="B249" s="3" t="s">
        <v>966</v>
      </c>
      <c r="C249" s="3"/>
      <c r="D249" s="3" t="s">
        <v>966</v>
      </c>
      <c r="E249" s="3">
        <v>30109</v>
      </c>
    </row>
    <row r="250" spans="1:5" ht="13.8" x14ac:dyDescent="0.3">
      <c r="A250" s="3">
        <v>30110</v>
      </c>
      <c r="B250" s="3" t="s">
        <v>699</v>
      </c>
      <c r="C250" s="3"/>
      <c r="D250" s="3" t="s">
        <v>699</v>
      </c>
      <c r="E250" s="3">
        <v>30110</v>
      </c>
    </row>
    <row r="251" spans="1:5" ht="13.8" x14ac:dyDescent="0.3">
      <c r="A251" s="3">
        <v>30111</v>
      </c>
      <c r="B251" s="3" t="s">
        <v>700</v>
      </c>
      <c r="C251" s="3"/>
      <c r="D251" s="3" t="s">
        <v>700</v>
      </c>
      <c r="E251" s="3">
        <v>30111</v>
      </c>
    </row>
    <row r="252" spans="1:5" ht="13.8" x14ac:dyDescent="0.3">
      <c r="A252" s="3">
        <v>30201</v>
      </c>
      <c r="B252" s="3" t="s">
        <v>701</v>
      </c>
      <c r="C252" s="3"/>
      <c r="D252" s="3" t="s">
        <v>701</v>
      </c>
      <c r="E252" s="3">
        <v>30201</v>
      </c>
    </row>
    <row r="253" spans="1:5" ht="13.8" x14ac:dyDescent="0.3">
      <c r="A253" s="3">
        <v>30202</v>
      </c>
      <c r="B253" s="3" t="s">
        <v>702</v>
      </c>
      <c r="C253" s="3"/>
      <c r="D253" s="3" t="s">
        <v>702</v>
      </c>
      <c r="E253" s="3">
        <v>30202</v>
      </c>
    </row>
    <row r="254" spans="1:5" ht="13.8" x14ac:dyDescent="0.3">
      <c r="A254" s="3">
        <v>30203</v>
      </c>
      <c r="B254" s="3" t="s">
        <v>703</v>
      </c>
      <c r="C254" s="3"/>
      <c r="D254" s="3" t="s">
        <v>703</v>
      </c>
      <c r="E254" s="3">
        <v>30203</v>
      </c>
    </row>
    <row r="255" spans="1:5" ht="13.8" x14ac:dyDescent="0.3">
      <c r="A255" s="3">
        <v>30204</v>
      </c>
      <c r="B255" s="3" t="s">
        <v>704</v>
      </c>
      <c r="C255" s="3"/>
      <c r="D255" s="3" t="s">
        <v>704</v>
      </c>
      <c r="E255" s="3">
        <v>30204</v>
      </c>
    </row>
    <row r="256" spans="1:5" ht="13.8" x14ac:dyDescent="0.3">
      <c r="A256" s="3">
        <v>30205</v>
      </c>
      <c r="B256" s="3" t="s">
        <v>705</v>
      </c>
      <c r="C256" s="3"/>
      <c r="D256" s="3" t="s">
        <v>705</v>
      </c>
      <c r="E256" s="3">
        <v>30205</v>
      </c>
    </row>
    <row r="257" spans="1:5" ht="13.8" x14ac:dyDescent="0.3">
      <c r="A257" s="3">
        <v>30206</v>
      </c>
      <c r="B257" s="3" t="s">
        <v>967</v>
      </c>
      <c r="C257" s="3"/>
      <c r="D257" s="3" t="s">
        <v>967</v>
      </c>
      <c r="E257" s="3">
        <v>30206</v>
      </c>
    </row>
    <row r="258" spans="1:5" ht="13.8" x14ac:dyDescent="0.3">
      <c r="A258" s="3">
        <v>30301</v>
      </c>
      <c r="B258" s="3" t="s">
        <v>706</v>
      </c>
      <c r="C258" s="3"/>
      <c r="D258" s="3" t="s">
        <v>706</v>
      </c>
      <c r="E258" s="3">
        <v>30301</v>
      </c>
    </row>
    <row r="259" spans="1:5" ht="13.8" x14ac:dyDescent="0.3">
      <c r="A259" s="3">
        <v>30302</v>
      </c>
      <c r="B259" s="3" t="s">
        <v>707</v>
      </c>
      <c r="C259" s="3"/>
      <c r="D259" s="3" t="s">
        <v>707</v>
      </c>
      <c r="E259" s="3">
        <v>30302</v>
      </c>
    </row>
    <row r="260" spans="1:5" ht="13.8" x14ac:dyDescent="0.3">
      <c r="A260" s="3">
        <v>30303</v>
      </c>
      <c r="B260" s="3" t="s">
        <v>708</v>
      </c>
      <c r="C260" s="3"/>
      <c r="D260" s="3" t="s">
        <v>708</v>
      </c>
      <c r="E260" s="3">
        <v>30303</v>
      </c>
    </row>
    <row r="261" spans="1:5" ht="13.8" x14ac:dyDescent="0.3">
      <c r="A261" s="3">
        <v>30304</v>
      </c>
      <c r="B261" s="3" t="s">
        <v>709</v>
      </c>
      <c r="C261" s="3"/>
      <c r="D261" s="3" t="s">
        <v>709</v>
      </c>
      <c r="E261" s="3">
        <v>30304</v>
      </c>
    </row>
    <row r="262" spans="1:5" ht="13.8" x14ac:dyDescent="0.3">
      <c r="A262" s="3">
        <v>30305</v>
      </c>
      <c r="B262" s="3" t="s">
        <v>710</v>
      </c>
      <c r="C262" s="3"/>
      <c r="D262" s="3" t="s">
        <v>710</v>
      </c>
      <c r="E262" s="3">
        <v>30305</v>
      </c>
    </row>
    <row r="263" spans="1:5" ht="13.8" x14ac:dyDescent="0.3">
      <c r="A263" s="3">
        <v>30306</v>
      </c>
      <c r="B263" s="3" t="s">
        <v>968</v>
      </c>
      <c r="C263" s="3"/>
      <c r="D263" s="3" t="s">
        <v>968</v>
      </c>
      <c r="E263" s="3">
        <v>30306</v>
      </c>
    </row>
    <row r="264" spans="1:5" ht="13.8" x14ac:dyDescent="0.3">
      <c r="A264" s="3">
        <v>30307</v>
      </c>
      <c r="B264" s="3" t="s">
        <v>711</v>
      </c>
      <c r="C264" s="3"/>
      <c r="D264" s="3" t="s">
        <v>711</v>
      </c>
      <c r="E264" s="3">
        <v>30307</v>
      </c>
    </row>
    <row r="265" spans="1:5" ht="13.8" x14ac:dyDescent="0.3">
      <c r="A265" s="3">
        <v>30308</v>
      </c>
      <c r="B265" s="3" t="s">
        <v>712</v>
      </c>
      <c r="C265" s="3"/>
      <c r="D265" s="3" t="s">
        <v>712</v>
      </c>
      <c r="E265" s="3">
        <v>30308</v>
      </c>
    </row>
    <row r="266" spans="1:5" ht="13.8" x14ac:dyDescent="0.3">
      <c r="A266" s="3">
        <v>30401</v>
      </c>
      <c r="B266" s="3" t="s">
        <v>713</v>
      </c>
      <c r="C266" s="3"/>
      <c r="D266" s="3" t="s">
        <v>713</v>
      </c>
      <c r="E266" s="3">
        <v>30401</v>
      </c>
    </row>
    <row r="267" spans="1:5" ht="13.8" x14ac:dyDescent="0.3">
      <c r="A267" s="3">
        <v>30402</v>
      </c>
      <c r="B267" s="3" t="s">
        <v>714</v>
      </c>
      <c r="C267" s="3"/>
      <c r="D267" s="3" t="s">
        <v>714</v>
      </c>
      <c r="E267" s="3">
        <v>30402</v>
      </c>
    </row>
    <row r="268" spans="1:5" ht="13.8" x14ac:dyDescent="0.3">
      <c r="A268" s="3">
        <v>30403</v>
      </c>
      <c r="B268" s="3" t="s">
        <v>715</v>
      </c>
      <c r="C268" s="3"/>
      <c r="D268" s="3" t="s">
        <v>715</v>
      </c>
      <c r="E268" s="3">
        <v>30403</v>
      </c>
    </row>
    <row r="269" spans="1:5" ht="13.8" x14ac:dyDescent="0.3">
      <c r="A269" s="3">
        <v>30404</v>
      </c>
      <c r="B269" s="3" t="s">
        <v>969</v>
      </c>
      <c r="C269" s="3"/>
      <c r="D269" s="3" t="s">
        <v>969</v>
      </c>
      <c r="E269" s="3">
        <v>30404</v>
      </c>
    </row>
    <row r="270" spans="1:5" ht="13.8" x14ac:dyDescent="0.3">
      <c r="A270" s="3">
        <v>30501</v>
      </c>
      <c r="B270" s="3" t="s">
        <v>716</v>
      </c>
      <c r="C270" s="3"/>
      <c r="D270" s="3" t="s">
        <v>716</v>
      </c>
      <c r="E270" s="3">
        <v>30501</v>
      </c>
    </row>
    <row r="271" spans="1:5" ht="13.8" x14ac:dyDescent="0.3">
      <c r="A271" s="3">
        <v>30502</v>
      </c>
      <c r="B271" s="3" t="s">
        <v>717</v>
      </c>
      <c r="C271" s="3"/>
      <c r="D271" s="3" t="s">
        <v>717</v>
      </c>
      <c r="E271" s="3">
        <v>30502</v>
      </c>
    </row>
    <row r="272" spans="1:5" ht="13.8" x14ac:dyDescent="0.3">
      <c r="A272" s="3">
        <v>30503</v>
      </c>
      <c r="B272" s="3" t="s">
        <v>718</v>
      </c>
      <c r="C272" s="3"/>
      <c r="D272" s="3" t="s">
        <v>718</v>
      </c>
      <c r="E272" s="3">
        <v>30503</v>
      </c>
    </row>
    <row r="273" spans="1:5" ht="13.8" x14ac:dyDescent="0.3">
      <c r="A273" s="3">
        <v>30504</v>
      </c>
      <c r="B273" s="3" t="s">
        <v>719</v>
      </c>
      <c r="C273" s="3"/>
      <c r="D273" s="3" t="s">
        <v>719</v>
      </c>
      <c r="E273" s="3">
        <v>30504</v>
      </c>
    </row>
    <row r="274" spans="1:5" ht="13.8" x14ac:dyDescent="0.3">
      <c r="A274" s="3">
        <v>30505</v>
      </c>
      <c r="B274" s="3" t="s">
        <v>720</v>
      </c>
      <c r="C274" s="3"/>
      <c r="D274" s="3" t="s">
        <v>720</v>
      </c>
      <c r="E274" s="3">
        <v>30505</v>
      </c>
    </row>
    <row r="275" spans="1:5" ht="13.8" x14ac:dyDescent="0.3">
      <c r="A275" s="3">
        <v>30506</v>
      </c>
      <c r="B275" s="3" t="s">
        <v>721</v>
      </c>
      <c r="C275" s="3"/>
      <c r="D275" s="3" t="s">
        <v>721</v>
      </c>
      <c r="E275" s="3">
        <v>30506</v>
      </c>
    </row>
    <row r="276" spans="1:5" ht="13.8" x14ac:dyDescent="0.3">
      <c r="A276" s="3">
        <v>30507</v>
      </c>
      <c r="B276" s="3" t="s">
        <v>722</v>
      </c>
      <c r="C276" s="3"/>
      <c r="D276" s="3" t="s">
        <v>722</v>
      </c>
      <c r="E276" s="3">
        <v>30507</v>
      </c>
    </row>
    <row r="277" spans="1:5" ht="13.8" x14ac:dyDescent="0.3">
      <c r="A277" s="3">
        <v>30508</v>
      </c>
      <c r="B277" s="3" t="s">
        <v>723</v>
      </c>
      <c r="C277" s="3"/>
      <c r="D277" s="3" t="s">
        <v>723</v>
      </c>
      <c r="E277" s="3">
        <v>30508</v>
      </c>
    </row>
    <row r="278" spans="1:5" ht="13.8" x14ac:dyDescent="0.3">
      <c r="A278" s="3">
        <v>30509</v>
      </c>
      <c r="B278" s="3" t="s">
        <v>724</v>
      </c>
      <c r="C278" s="3"/>
      <c r="D278" s="3" t="s">
        <v>724</v>
      </c>
      <c r="E278" s="3">
        <v>30509</v>
      </c>
    </row>
    <row r="279" spans="1:5" ht="13.8" x14ac:dyDescent="0.3">
      <c r="A279" s="3">
        <v>30510</v>
      </c>
      <c r="B279" s="3" t="s">
        <v>725</v>
      </c>
      <c r="C279" s="3"/>
      <c r="D279" s="3" t="s">
        <v>725</v>
      </c>
      <c r="E279" s="3">
        <v>30510</v>
      </c>
    </row>
    <row r="280" spans="1:5" ht="13.8" x14ac:dyDescent="0.3">
      <c r="A280" s="3">
        <v>30511</v>
      </c>
      <c r="B280" s="3" t="s">
        <v>726</v>
      </c>
      <c r="C280" s="3"/>
      <c r="D280" s="3" t="s">
        <v>726</v>
      </c>
      <c r="E280" s="3">
        <v>30511</v>
      </c>
    </row>
    <row r="281" spans="1:5" ht="13.8" x14ac:dyDescent="0.3">
      <c r="A281" s="3">
        <v>30512</v>
      </c>
      <c r="B281" s="3" t="s">
        <v>1069</v>
      </c>
      <c r="C281" s="3"/>
      <c r="D281" s="3" t="s">
        <v>1069</v>
      </c>
      <c r="E281" s="3">
        <v>30512</v>
      </c>
    </row>
    <row r="282" spans="1:5" ht="13.8" x14ac:dyDescent="0.3">
      <c r="A282" s="3">
        <v>30601</v>
      </c>
      <c r="B282" s="3" t="s">
        <v>727</v>
      </c>
      <c r="C282" s="3"/>
      <c r="D282" s="3" t="s">
        <v>727</v>
      </c>
      <c r="E282" s="3">
        <v>30601</v>
      </c>
    </row>
    <row r="283" spans="1:5" ht="13.8" x14ac:dyDescent="0.3">
      <c r="A283" s="3">
        <v>30602</v>
      </c>
      <c r="B283" s="3" t="s">
        <v>728</v>
      </c>
      <c r="C283" s="3"/>
      <c r="D283" s="3" t="s">
        <v>728</v>
      </c>
      <c r="E283" s="3">
        <v>30602</v>
      </c>
    </row>
    <row r="284" spans="1:5" ht="13.8" x14ac:dyDescent="0.3">
      <c r="A284" s="3">
        <v>30603</v>
      </c>
      <c r="B284" s="3" t="s">
        <v>729</v>
      </c>
      <c r="C284" s="3"/>
      <c r="D284" s="3" t="s">
        <v>729</v>
      </c>
      <c r="E284" s="3">
        <v>30603</v>
      </c>
    </row>
    <row r="285" spans="1:5" ht="13.8" x14ac:dyDescent="0.3">
      <c r="A285" s="3">
        <v>30701</v>
      </c>
      <c r="B285" s="3" t="s">
        <v>730</v>
      </c>
      <c r="C285" s="3"/>
      <c r="D285" s="3" t="s">
        <v>730</v>
      </c>
      <c r="E285" s="3">
        <v>30701</v>
      </c>
    </row>
    <row r="286" spans="1:5" ht="13.8" x14ac:dyDescent="0.3">
      <c r="A286" s="3">
        <v>30702</v>
      </c>
      <c r="B286" s="3" t="s">
        <v>731</v>
      </c>
      <c r="C286" s="3"/>
      <c r="D286" s="3" t="s">
        <v>731</v>
      </c>
      <c r="E286" s="3">
        <v>30702</v>
      </c>
    </row>
    <row r="287" spans="1:5" ht="13.8" x14ac:dyDescent="0.3">
      <c r="A287" s="3">
        <v>30703</v>
      </c>
      <c r="B287" s="3" t="s">
        <v>732</v>
      </c>
      <c r="C287" s="3"/>
      <c r="D287" s="3" t="s">
        <v>732</v>
      </c>
      <c r="E287" s="3">
        <v>30703</v>
      </c>
    </row>
    <row r="288" spans="1:5" ht="13.8" x14ac:dyDescent="0.3">
      <c r="A288" s="3">
        <v>30704</v>
      </c>
      <c r="B288" s="3" t="s">
        <v>733</v>
      </c>
      <c r="C288" s="3"/>
      <c r="D288" s="3" t="s">
        <v>733</v>
      </c>
      <c r="E288" s="3">
        <v>30704</v>
      </c>
    </row>
    <row r="289" spans="1:5" ht="13.8" x14ac:dyDescent="0.3">
      <c r="A289" s="3">
        <v>30705</v>
      </c>
      <c r="B289" s="3" t="s">
        <v>734</v>
      </c>
      <c r="C289" s="3"/>
      <c r="D289" s="3" t="s">
        <v>734</v>
      </c>
      <c r="E289" s="3">
        <v>30705</v>
      </c>
    </row>
    <row r="290" spans="1:5" ht="13.8" x14ac:dyDescent="0.3">
      <c r="A290" s="3">
        <v>30801</v>
      </c>
      <c r="B290" s="3" t="s">
        <v>970</v>
      </c>
      <c r="C290" s="3"/>
      <c r="D290" s="3" t="s">
        <v>970</v>
      </c>
      <c r="E290" s="3">
        <v>30801</v>
      </c>
    </row>
    <row r="291" spans="1:5" ht="13.8" x14ac:dyDescent="0.3">
      <c r="A291" s="3">
        <v>30802</v>
      </c>
      <c r="B291" s="3" t="s">
        <v>735</v>
      </c>
      <c r="C291" s="3"/>
      <c r="D291" s="3" t="s">
        <v>735</v>
      </c>
      <c r="E291" s="3">
        <v>30802</v>
      </c>
    </row>
    <row r="292" spans="1:5" ht="13.8" x14ac:dyDescent="0.3">
      <c r="A292" s="3">
        <v>30803</v>
      </c>
      <c r="B292" s="3" t="s">
        <v>736</v>
      </c>
      <c r="C292" s="3"/>
      <c r="D292" s="3" t="s">
        <v>736</v>
      </c>
      <c r="E292" s="3">
        <v>30803</v>
      </c>
    </row>
    <row r="293" spans="1:5" ht="13.8" x14ac:dyDescent="0.3">
      <c r="A293" s="3">
        <v>30804</v>
      </c>
      <c r="B293" s="3" t="s">
        <v>737</v>
      </c>
      <c r="C293" s="3"/>
      <c r="D293" s="3" t="s">
        <v>737</v>
      </c>
      <c r="E293" s="3">
        <v>30804</v>
      </c>
    </row>
    <row r="294" spans="1:5" ht="13.8" x14ac:dyDescent="0.3">
      <c r="A294" s="3">
        <v>40101</v>
      </c>
      <c r="B294" s="3" t="s">
        <v>738</v>
      </c>
      <c r="C294" s="3"/>
      <c r="D294" s="3" t="s">
        <v>738</v>
      </c>
      <c r="E294" s="3">
        <v>40101</v>
      </c>
    </row>
    <row r="295" spans="1:5" ht="13.8" x14ac:dyDescent="0.3">
      <c r="A295" s="3">
        <v>40102</v>
      </c>
      <c r="B295" s="3" t="s">
        <v>739</v>
      </c>
      <c r="C295" s="3"/>
      <c r="D295" s="3" t="s">
        <v>739</v>
      </c>
      <c r="E295" s="3">
        <v>40102</v>
      </c>
    </row>
    <row r="296" spans="1:5" ht="13.8" x14ac:dyDescent="0.3">
      <c r="A296" s="3">
        <v>40103</v>
      </c>
      <c r="B296" s="3" t="s">
        <v>740</v>
      </c>
      <c r="C296" s="3"/>
      <c r="D296" s="3" t="s">
        <v>740</v>
      </c>
      <c r="E296" s="3">
        <v>40103</v>
      </c>
    </row>
    <row r="297" spans="1:5" ht="13.8" x14ac:dyDescent="0.3">
      <c r="A297" s="3">
        <v>40104</v>
      </c>
      <c r="B297" s="3" t="s">
        <v>741</v>
      </c>
      <c r="C297" s="3"/>
      <c r="D297" s="3" t="s">
        <v>741</v>
      </c>
      <c r="E297" s="3">
        <v>40104</v>
      </c>
    </row>
    <row r="298" spans="1:5" ht="13.8" x14ac:dyDescent="0.3">
      <c r="A298" s="3">
        <v>40105</v>
      </c>
      <c r="B298" s="3" t="s">
        <v>742</v>
      </c>
      <c r="C298" s="3"/>
      <c r="D298" s="3" t="s">
        <v>742</v>
      </c>
      <c r="E298" s="3">
        <v>40105</v>
      </c>
    </row>
    <row r="299" spans="1:5" ht="13.8" x14ac:dyDescent="0.3">
      <c r="A299" s="3">
        <v>40201</v>
      </c>
      <c r="B299" s="3" t="s">
        <v>743</v>
      </c>
      <c r="C299" s="3"/>
      <c r="D299" s="3" t="s">
        <v>743</v>
      </c>
      <c r="E299" s="3">
        <v>40201</v>
      </c>
    </row>
    <row r="300" spans="1:5" ht="13.8" x14ac:dyDescent="0.3">
      <c r="A300" s="3">
        <v>40202</v>
      </c>
      <c r="B300" s="3" t="s">
        <v>744</v>
      </c>
      <c r="C300" s="3"/>
      <c r="D300" s="3" t="s">
        <v>744</v>
      </c>
      <c r="E300" s="3">
        <v>40202</v>
      </c>
    </row>
    <row r="301" spans="1:5" ht="13.8" x14ac:dyDescent="0.3">
      <c r="A301" s="3">
        <v>40203</v>
      </c>
      <c r="B301" s="3" t="s">
        <v>745</v>
      </c>
      <c r="C301" s="3"/>
      <c r="D301" s="3" t="s">
        <v>745</v>
      </c>
      <c r="E301" s="3">
        <v>40203</v>
      </c>
    </row>
    <row r="302" spans="1:5" ht="13.8" x14ac:dyDescent="0.3">
      <c r="A302" s="3">
        <v>40204</v>
      </c>
      <c r="B302" s="3" t="s">
        <v>746</v>
      </c>
      <c r="C302" s="3"/>
      <c r="D302" s="3" t="s">
        <v>746</v>
      </c>
      <c r="E302" s="3">
        <v>40204</v>
      </c>
    </row>
    <row r="303" spans="1:5" ht="13.8" x14ac:dyDescent="0.3">
      <c r="A303" s="3">
        <v>40205</v>
      </c>
      <c r="B303" s="3" t="s">
        <v>747</v>
      </c>
      <c r="C303" s="3"/>
      <c r="D303" s="3" t="s">
        <v>747</v>
      </c>
      <c r="E303" s="3">
        <v>40205</v>
      </c>
    </row>
    <row r="304" spans="1:5" ht="13.8" x14ac:dyDescent="0.3">
      <c r="A304" s="3">
        <v>40206</v>
      </c>
      <c r="B304" s="3" t="s">
        <v>748</v>
      </c>
      <c r="C304" s="3"/>
      <c r="D304" s="3" t="s">
        <v>748</v>
      </c>
      <c r="E304" s="3">
        <v>40206</v>
      </c>
    </row>
    <row r="305" spans="1:5" ht="13.8" x14ac:dyDescent="0.3">
      <c r="A305" s="3">
        <v>40207</v>
      </c>
      <c r="B305" s="3" t="s">
        <v>1205</v>
      </c>
      <c r="C305" s="3"/>
      <c r="D305" s="3" t="s">
        <v>1205</v>
      </c>
      <c r="E305" s="3">
        <v>40207</v>
      </c>
    </row>
    <row r="306" spans="1:5" ht="13.8" x14ac:dyDescent="0.3">
      <c r="A306" s="3">
        <v>40301</v>
      </c>
      <c r="B306" s="3" t="s">
        <v>749</v>
      </c>
      <c r="C306" s="3"/>
      <c r="D306" s="3" t="s">
        <v>749</v>
      </c>
      <c r="E306" s="3">
        <v>40301</v>
      </c>
    </row>
    <row r="307" spans="1:5" ht="13.8" x14ac:dyDescent="0.3">
      <c r="A307" s="3">
        <v>40302</v>
      </c>
      <c r="B307" s="3" t="s">
        <v>750</v>
      </c>
      <c r="C307" s="3"/>
      <c r="D307" s="3" t="s">
        <v>750</v>
      </c>
      <c r="E307" s="3">
        <v>40302</v>
      </c>
    </row>
    <row r="308" spans="1:5" ht="13.8" x14ac:dyDescent="0.3">
      <c r="A308" s="3">
        <v>40303</v>
      </c>
      <c r="B308" s="3" t="s">
        <v>751</v>
      </c>
      <c r="C308" s="3"/>
      <c r="D308" s="3" t="s">
        <v>751</v>
      </c>
      <c r="E308" s="3">
        <v>40303</v>
      </c>
    </row>
    <row r="309" spans="1:5" ht="13.8" x14ac:dyDescent="0.3">
      <c r="A309" s="3">
        <v>40304</v>
      </c>
      <c r="B309" s="3" t="s">
        <v>752</v>
      </c>
      <c r="C309" s="3"/>
      <c r="D309" s="3" t="s">
        <v>752</v>
      </c>
      <c r="E309" s="3">
        <v>40304</v>
      </c>
    </row>
    <row r="310" spans="1:5" ht="13.8" x14ac:dyDescent="0.3">
      <c r="A310" s="3">
        <v>40305</v>
      </c>
      <c r="B310" s="3" t="s">
        <v>753</v>
      </c>
      <c r="C310" s="3"/>
      <c r="D310" s="3" t="s">
        <v>753</v>
      </c>
      <c r="E310" s="3">
        <v>40305</v>
      </c>
    </row>
    <row r="311" spans="1:5" ht="13.8" x14ac:dyDescent="0.3">
      <c r="A311" s="3">
        <v>40306</v>
      </c>
      <c r="B311" s="3" t="s">
        <v>754</v>
      </c>
      <c r="C311" s="3"/>
      <c r="D311" s="3" t="s">
        <v>754</v>
      </c>
      <c r="E311" s="3">
        <v>40306</v>
      </c>
    </row>
    <row r="312" spans="1:5" ht="13.8" x14ac:dyDescent="0.3">
      <c r="A312" s="3">
        <v>40307</v>
      </c>
      <c r="B312" s="3" t="s">
        <v>755</v>
      </c>
      <c r="C312" s="3"/>
      <c r="D312" s="3" t="s">
        <v>755</v>
      </c>
      <c r="E312" s="3">
        <v>40307</v>
      </c>
    </row>
    <row r="313" spans="1:5" ht="13.8" x14ac:dyDescent="0.3">
      <c r="A313" s="3">
        <v>40308</v>
      </c>
      <c r="B313" s="3" t="s">
        <v>756</v>
      </c>
      <c r="C313" s="3"/>
      <c r="D313" s="3" t="s">
        <v>756</v>
      </c>
      <c r="E313" s="3">
        <v>40308</v>
      </c>
    </row>
    <row r="314" spans="1:5" ht="13.8" x14ac:dyDescent="0.3">
      <c r="A314" s="3">
        <v>40401</v>
      </c>
      <c r="B314" s="3" t="s">
        <v>757</v>
      </c>
      <c r="C314" s="3"/>
      <c r="D314" s="3" t="s">
        <v>757</v>
      </c>
      <c r="E314" s="3">
        <v>40401</v>
      </c>
    </row>
    <row r="315" spans="1:5" ht="13.8" x14ac:dyDescent="0.3">
      <c r="A315" s="3">
        <v>40402</v>
      </c>
      <c r="B315" s="3" t="s">
        <v>758</v>
      </c>
      <c r="C315" s="3"/>
      <c r="D315" s="3" t="s">
        <v>758</v>
      </c>
      <c r="E315" s="3">
        <v>40402</v>
      </c>
    </row>
    <row r="316" spans="1:5" ht="13.8" x14ac:dyDescent="0.3">
      <c r="A316" s="3">
        <v>40403</v>
      </c>
      <c r="B316" s="3" t="s">
        <v>759</v>
      </c>
      <c r="C316" s="3"/>
      <c r="D316" s="3" t="s">
        <v>759</v>
      </c>
      <c r="E316" s="3">
        <v>40403</v>
      </c>
    </row>
    <row r="317" spans="1:5" ht="13.8" x14ac:dyDescent="0.3">
      <c r="A317" s="3">
        <v>40404</v>
      </c>
      <c r="B317" s="3" t="s">
        <v>760</v>
      </c>
      <c r="C317" s="3"/>
      <c r="D317" s="3" t="s">
        <v>760</v>
      </c>
      <c r="E317" s="3">
        <v>40404</v>
      </c>
    </row>
    <row r="318" spans="1:5" ht="13.8" x14ac:dyDescent="0.3">
      <c r="A318" s="3">
        <v>40405</v>
      </c>
      <c r="B318" s="3" t="s">
        <v>761</v>
      </c>
      <c r="C318" s="3"/>
      <c r="D318" s="3" t="s">
        <v>761</v>
      </c>
      <c r="E318" s="3">
        <v>40405</v>
      </c>
    </row>
    <row r="319" spans="1:5" ht="13.8" x14ac:dyDescent="0.3">
      <c r="A319" s="3">
        <v>40406</v>
      </c>
      <c r="B319" s="3" t="s">
        <v>762</v>
      </c>
      <c r="C319" s="3"/>
      <c r="D319" s="3" t="s">
        <v>762</v>
      </c>
      <c r="E319" s="3">
        <v>40406</v>
      </c>
    </row>
    <row r="320" spans="1:5" ht="13.8" x14ac:dyDescent="0.3">
      <c r="A320" s="4">
        <v>40501</v>
      </c>
      <c r="B320" s="3" t="s">
        <v>763</v>
      </c>
      <c r="C320" s="3"/>
      <c r="D320" s="3" t="s">
        <v>763</v>
      </c>
      <c r="E320" s="4">
        <v>40501</v>
      </c>
    </row>
    <row r="321" spans="1:5" ht="13.8" x14ac:dyDescent="0.3">
      <c r="A321" s="3">
        <v>40502</v>
      </c>
      <c r="B321" s="3" t="s">
        <v>764</v>
      </c>
      <c r="C321" s="3"/>
      <c r="D321" s="3" t="s">
        <v>764</v>
      </c>
      <c r="E321" s="3">
        <v>40502</v>
      </c>
    </row>
    <row r="322" spans="1:5" ht="13.8" x14ac:dyDescent="0.3">
      <c r="A322" s="3">
        <v>40503</v>
      </c>
      <c r="B322" s="3" t="s">
        <v>765</v>
      </c>
      <c r="C322" s="3"/>
      <c r="D322" s="3" t="s">
        <v>765</v>
      </c>
      <c r="E322" s="3">
        <v>40503</v>
      </c>
    </row>
    <row r="323" spans="1:5" ht="13.8" x14ac:dyDescent="0.3">
      <c r="A323" s="3">
        <v>40504</v>
      </c>
      <c r="B323" s="3" t="s">
        <v>971</v>
      </c>
      <c r="C323" s="3"/>
      <c r="D323" s="3" t="s">
        <v>971</v>
      </c>
      <c r="E323" s="3">
        <v>40504</v>
      </c>
    </row>
    <row r="324" spans="1:5" ht="13.8" x14ac:dyDescent="0.3">
      <c r="A324" s="3">
        <v>40505</v>
      </c>
      <c r="B324" s="3" t="s">
        <v>766</v>
      </c>
      <c r="C324" s="3"/>
      <c r="D324" s="3" t="s">
        <v>766</v>
      </c>
      <c r="E324" s="3">
        <v>40505</v>
      </c>
    </row>
    <row r="325" spans="1:5" ht="13.8" x14ac:dyDescent="0.3">
      <c r="A325" s="3">
        <v>40601</v>
      </c>
      <c r="B325" s="3" t="s">
        <v>767</v>
      </c>
      <c r="C325" s="3"/>
      <c r="D325" s="3" t="s">
        <v>767</v>
      </c>
      <c r="E325" s="3">
        <v>40601</v>
      </c>
    </row>
    <row r="326" spans="1:5" ht="13.8" x14ac:dyDescent="0.3">
      <c r="A326" s="3">
        <v>40602</v>
      </c>
      <c r="B326" s="3" t="s">
        <v>768</v>
      </c>
      <c r="C326" s="3"/>
      <c r="D326" s="3" t="s">
        <v>768</v>
      </c>
      <c r="E326" s="3">
        <v>40602</v>
      </c>
    </row>
    <row r="327" spans="1:5" ht="13.8" x14ac:dyDescent="0.3">
      <c r="A327" s="3">
        <v>40603</v>
      </c>
      <c r="B327" s="3" t="s">
        <v>769</v>
      </c>
      <c r="C327" s="3"/>
      <c r="D327" s="3" t="s">
        <v>769</v>
      </c>
      <c r="E327" s="3">
        <v>40603</v>
      </c>
    </row>
    <row r="328" spans="1:5" ht="13.8" x14ac:dyDescent="0.3">
      <c r="A328" s="3">
        <v>40604</v>
      </c>
      <c r="B328" s="3" t="s">
        <v>770</v>
      </c>
      <c r="C328" s="3"/>
      <c r="D328" s="3" t="s">
        <v>770</v>
      </c>
      <c r="E328" s="3">
        <v>40604</v>
      </c>
    </row>
    <row r="329" spans="1:5" ht="13.8" x14ac:dyDescent="0.3">
      <c r="A329" s="3">
        <v>40701</v>
      </c>
      <c r="B329" s="3" t="s">
        <v>771</v>
      </c>
      <c r="C329" s="3"/>
      <c r="D329" s="3" t="s">
        <v>771</v>
      </c>
      <c r="E329" s="3">
        <v>40701</v>
      </c>
    </row>
    <row r="330" spans="1:5" ht="13.8" x14ac:dyDescent="0.3">
      <c r="A330" s="3">
        <v>40702</v>
      </c>
      <c r="B330" s="3" t="s">
        <v>972</v>
      </c>
      <c r="C330" s="3"/>
      <c r="D330" s="3" t="s">
        <v>972</v>
      </c>
      <c r="E330" s="3">
        <v>40702</v>
      </c>
    </row>
    <row r="331" spans="1:5" ht="13.8" x14ac:dyDescent="0.3">
      <c r="A331" s="3">
        <v>40703</v>
      </c>
      <c r="B331" s="3" t="s">
        <v>772</v>
      </c>
      <c r="C331" s="3"/>
      <c r="D331" s="3" t="s">
        <v>772</v>
      </c>
      <c r="E331" s="3">
        <v>40703</v>
      </c>
    </row>
    <row r="332" spans="1:5" ht="13.8" x14ac:dyDescent="0.3">
      <c r="A332" s="3">
        <v>40801</v>
      </c>
      <c r="B332" s="3" t="s">
        <v>773</v>
      </c>
      <c r="C332" s="3"/>
      <c r="D332" s="3" t="s">
        <v>773</v>
      </c>
      <c r="E332" s="3">
        <v>40801</v>
      </c>
    </row>
    <row r="333" spans="1:5" ht="13.8" x14ac:dyDescent="0.3">
      <c r="A333" s="3">
        <v>40802</v>
      </c>
      <c r="B333" s="3" t="s">
        <v>774</v>
      </c>
      <c r="C333" s="3"/>
      <c r="D333" s="3" t="s">
        <v>774</v>
      </c>
      <c r="E333" s="3">
        <v>40802</v>
      </c>
    </row>
    <row r="334" spans="1:5" ht="13.8" x14ac:dyDescent="0.3">
      <c r="A334" s="3">
        <v>40803</v>
      </c>
      <c r="B334" s="3" t="s">
        <v>775</v>
      </c>
      <c r="C334" s="3"/>
      <c r="D334" s="3" t="s">
        <v>775</v>
      </c>
      <c r="E334" s="3">
        <v>40803</v>
      </c>
    </row>
    <row r="335" spans="1:5" ht="13.8" x14ac:dyDescent="0.3">
      <c r="A335" s="3">
        <v>40901</v>
      </c>
      <c r="B335" s="3" t="s">
        <v>776</v>
      </c>
      <c r="C335" s="3"/>
      <c r="D335" s="3" t="s">
        <v>776</v>
      </c>
      <c r="E335" s="3">
        <v>40901</v>
      </c>
    </row>
    <row r="336" spans="1:5" ht="13.8" x14ac:dyDescent="0.3">
      <c r="A336" s="3">
        <v>40902</v>
      </c>
      <c r="B336" s="3" t="s">
        <v>973</v>
      </c>
      <c r="C336" s="3"/>
      <c r="D336" s="3" t="s">
        <v>973</v>
      </c>
      <c r="E336" s="3">
        <v>40902</v>
      </c>
    </row>
    <row r="337" spans="1:5" ht="13.8" x14ac:dyDescent="0.3">
      <c r="A337" s="3">
        <v>41001</v>
      </c>
      <c r="B337" s="3" t="s">
        <v>777</v>
      </c>
      <c r="C337" s="3"/>
      <c r="D337" s="3" t="s">
        <v>777</v>
      </c>
      <c r="E337" s="3">
        <v>41001</v>
      </c>
    </row>
    <row r="338" spans="1:5" ht="13.8" x14ac:dyDescent="0.3">
      <c r="A338" s="3">
        <v>41002</v>
      </c>
      <c r="B338" s="3" t="s">
        <v>778</v>
      </c>
      <c r="C338" s="3"/>
      <c r="D338" s="3" t="s">
        <v>778</v>
      </c>
      <c r="E338" s="3">
        <v>41002</v>
      </c>
    </row>
    <row r="339" spans="1:5" ht="13.8" x14ac:dyDescent="0.3">
      <c r="A339" s="3">
        <v>41003</v>
      </c>
      <c r="B339" s="3" t="s">
        <v>974</v>
      </c>
      <c r="C339" s="3"/>
      <c r="D339" s="3" t="s">
        <v>974</v>
      </c>
      <c r="E339" s="3">
        <v>41003</v>
      </c>
    </row>
    <row r="340" spans="1:5" ht="13.8" x14ac:dyDescent="0.3">
      <c r="A340" s="3">
        <v>41004</v>
      </c>
      <c r="B340" s="3" t="s">
        <v>779</v>
      </c>
      <c r="C340" s="3"/>
      <c r="D340" s="3" t="s">
        <v>779</v>
      </c>
      <c r="E340" s="3">
        <v>41004</v>
      </c>
    </row>
    <row r="341" spans="1:5" ht="13.8" x14ac:dyDescent="0.3">
      <c r="A341" s="3">
        <v>41005</v>
      </c>
      <c r="B341" s="3" t="s">
        <v>780</v>
      </c>
      <c r="C341" s="3"/>
      <c r="D341" s="3" t="s">
        <v>780</v>
      </c>
      <c r="E341" s="3">
        <v>41005</v>
      </c>
    </row>
    <row r="342" spans="1:5" ht="13.8" x14ac:dyDescent="0.3">
      <c r="A342" s="3">
        <v>50101</v>
      </c>
      <c r="B342" s="3" t="s">
        <v>781</v>
      </c>
      <c r="C342" s="3"/>
      <c r="D342" s="3" t="s">
        <v>781</v>
      </c>
      <c r="E342" s="3">
        <v>50101</v>
      </c>
    </row>
    <row r="343" spans="1:5" ht="13.8" x14ac:dyDescent="0.3">
      <c r="A343" s="3">
        <v>50102</v>
      </c>
      <c r="B343" s="3" t="s">
        <v>782</v>
      </c>
      <c r="C343" s="3"/>
      <c r="D343" s="3" t="s">
        <v>782</v>
      </c>
      <c r="E343" s="3">
        <v>50102</v>
      </c>
    </row>
    <row r="344" spans="1:5" ht="13.8" x14ac:dyDescent="0.3">
      <c r="A344" s="3">
        <v>50103</v>
      </c>
      <c r="B344" s="3" t="s">
        <v>783</v>
      </c>
      <c r="C344" s="3"/>
      <c r="D344" s="3" t="s">
        <v>783</v>
      </c>
      <c r="E344" s="3">
        <v>50103</v>
      </c>
    </row>
    <row r="345" spans="1:5" ht="13.8" x14ac:dyDescent="0.3">
      <c r="A345" s="3">
        <v>50104</v>
      </c>
      <c r="B345" s="3" t="s">
        <v>784</v>
      </c>
      <c r="C345" s="3"/>
      <c r="D345" s="3" t="s">
        <v>784</v>
      </c>
      <c r="E345" s="3">
        <v>50104</v>
      </c>
    </row>
    <row r="346" spans="1:5" ht="13.8" x14ac:dyDescent="0.3">
      <c r="A346" s="3">
        <v>50105</v>
      </c>
      <c r="B346" s="3" t="s">
        <v>785</v>
      </c>
      <c r="C346" s="3"/>
      <c r="D346" s="3" t="s">
        <v>785</v>
      </c>
      <c r="E346" s="3">
        <v>50105</v>
      </c>
    </row>
    <row r="347" spans="1:5" ht="13.8" x14ac:dyDescent="0.3">
      <c r="A347" s="3">
        <v>50201</v>
      </c>
      <c r="B347" s="3" t="s">
        <v>786</v>
      </c>
      <c r="C347" s="3"/>
      <c r="D347" s="3" t="s">
        <v>786</v>
      </c>
      <c r="E347" s="3">
        <v>50201</v>
      </c>
    </row>
    <row r="348" spans="1:5" ht="13.8" x14ac:dyDescent="0.3">
      <c r="A348" s="3">
        <v>50202</v>
      </c>
      <c r="B348" s="3" t="s">
        <v>787</v>
      </c>
      <c r="C348" s="3"/>
      <c r="D348" s="3" t="s">
        <v>787</v>
      </c>
      <c r="E348" s="3">
        <v>50202</v>
      </c>
    </row>
    <row r="349" spans="1:5" ht="13.8" x14ac:dyDescent="0.3">
      <c r="A349" s="3">
        <v>50203</v>
      </c>
      <c r="B349" s="3" t="s">
        <v>788</v>
      </c>
      <c r="C349" s="3"/>
      <c r="D349" s="3" t="s">
        <v>788</v>
      </c>
      <c r="E349" s="3">
        <v>50203</v>
      </c>
    </row>
    <row r="350" spans="1:5" ht="13.8" x14ac:dyDescent="0.3">
      <c r="A350" s="3">
        <v>50204</v>
      </c>
      <c r="B350" s="3" t="s">
        <v>975</v>
      </c>
      <c r="C350" s="3"/>
      <c r="D350" s="3" t="s">
        <v>975</v>
      </c>
      <c r="E350" s="3">
        <v>50204</v>
      </c>
    </row>
    <row r="351" spans="1:5" ht="13.8" x14ac:dyDescent="0.3">
      <c r="A351" s="3">
        <v>50205</v>
      </c>
      <c r="B351" s="3" t="s">
        <v>789</v>
      </c>
      <c r="C351" s="3"/>
      <c r="D351" s="3" t="s">
        <v>789</v>
      </c>
      <c r="E351" s="3">
        <v>50205</v>
      </c>
    </row>
    <row r="352" spans="1:5" ht="13.8" x14ac:dyDescent="0.3">
      <c r="A352" s="3">
        <v>50206</v>
      </c>
      <c r="B352" s="3" t="s">
        <v>790</v>
      </c>
      <c r="C352" s="3"/>
      <c r="D352" s="3" t="s">
        <v>790</v>
      </c>
      <c r="E352" s="3">
        <v>50206</v>
      </c>
    </row>
    <row r="353" spans="1:5" ht="13.8" x14ac:dyDescent="0.3">
      <c r="A353" s="3">
        <v>50207</v>
      </c>
      <c r="B353" s="3" t="s">
        <v>791</v>
      </c>
      <c r="C353" s="3"/>
      <c r="D353" s="3" t="s">
        <v>791</v>
      </c>
      <c r="E353" s="3">
        <v>50207</v>
      </c>
    </row>
    <row r="354" spans="1:5" ht="13.8" x14ac:dyDescent="0.3">
      <c r="A354" s="3">
        <v>50301</v>
      </c>
      <c r="B354" s="3" t="s">
        <v>792</v>
      </c>
      <c r="C354" s="3"/>
      <c r="D354" s="3" t="s">
        <v>792</v>
      </c>
      <c r="E354" s="3">
        <v>50301</v>
      </c>
    </row>
    <row r="355" spans="1:5" ht="13.8" x14ac:dyDescent="0.3">
      <c r="A355" s="3">
        <v>50302</v>
      </c>
      <c r="B355" s="3" t="s">
        <v>793</v>
      </c>
      <c r="C355" s="3"/>
      <c r="D355" s="3" t="s">
        <v>793</v>
      </c>
      <c r="E355" s="3">
        <v>50302</v>
      </c>
    </row>
    <row r="356" spans="1:5" ht="13.8" x14ac:dyDescent="0.3">
      <c r="A356" s="3">
        <v>50303</v>
      </c>
      <c r="B356" s="3" t="s">
        <v>794</v>
      </c>
      <c r="C356" s="3"/>
      <c r="D356" s="3" t="s">
        <v>794</v>
      </c>
      <c r="E356" s="3">
        <v>50303</v>
      </c>
    </row>
    <row r="357" spans="1:5" ht="13.8" x14ac:dyDescent="0.3">
      <c r="A357" s="3">
        <v>50304</v>
      </c>
      <c r="B357" s="3" t="s">
        <v>795</v>
      </c>
      <c r="C357" s="3"/>
      <c r="D357" s="3" t="s">
        <v>795</v>
      </c>
      <c r="E357" s="3">
        <v>50304</v>
      </c>
    </row>
    <row r="358" spans="1:5" ht="13.8" x14ac:dyDescent="0.3">
      <c r="A358" s="3">
        <v>50305</v>
      </c>
      <c r="B358" s="3" t="s">
        <v>796</v>
      </c>
      <c r="C358" s="3"/>
      <c r="D358" s="3" t="s">
        <v>796</v>
      </c>
      <c r="E358" s="3">
        <v>50305</v>
      </c>
    </row>
    <row r="359" spans="1:5" ht="13.8" x14ac:dyDescent="0.3">
      <c r="A359" s="3">
        <v>50306</v>
      </c>
      <c r="B359" s="3" t="s">
        <v>976</v>
      </c>
      <c r="C359" s="3"/>
      <c r="D359" s="3" t="s">
        <v>976</v>
      </c>
      <c r="E359" s="3">
        <v>50306</v>
      </c>
    </row>
    <row r="360" spans="1:5" ht="13.8" x14ac:dyDescent="0.3">
      <c r="A360" s="3">
        <v>50307</v>
      </c>
      <c r="B360" s="3" t="s">
        <v>797</v>
      </c>
      <c r="C360" s="3"/>
      <c r="D360" s="3" t="s">
        <v>797</v>
      </c>
      <c r="E360" s="3">
        <v>50307</v>
      </c>
    </row>
    <row r="361" spans="1:5" ht="13.8" x14ac:dyDescent="0.3">
      <c r="A361" s="3">
        <v>50308</v>
      </c>
      <c r="B361" s="3" t="s">
        <v>798</v>
      </c>
      <c r="C361" s="3"/>
      <c r="D361" s="3" t="s">
        <v>798</v>
      </c>
      <c r="E361" s="3">
        <v>50308</v>
      </c>
    </row>
    <row r="362" spans="1:5" ht="13.8" x14ac:dyDescent="0.3">
      <c r="A362" s="3">
        <v>50309</v>
      </c>
      <c r="B362" s="3" t="s">
        <v>799</v>
      </c>
      <c r="C362" s="3"/>
      <c r="D362" s="3" t="s">
        <v>799</v>
      </c>
      <c r="E362" s="3">
        <v>50309</v>
      </c>
    </row>
    <row r="363" spans="1:5" ht="13.8" x14ac:dyDescent="0.3">
      <c r="A363" s="3">
        <v>50401</v>
      </c>
      <c r="B363" s="3" t="s">
        <v>800</v>
      </c>
      <c r="C363" s="3"/>
      <c r="D363" s="3" t="s">
        <v>800</v>
      </c>
      <c r="E363" s="3">
        <v>50401</v>
      </c>
    </row>
    <row r="364" spans="1:5" ht="13.8" x14ac:dyDescent="0.3">
      <c r="A364" s="3">
        <v>50402</v>
      </c>
      <c r="B364" s="3" t="s">
        <v>977</v>
      </c>
      <c r="C364" s="3"/>
      <c r="D364" s="3" t="s">
        <v>977</v>
      </c>
      <c r="E364" s="3">
        <v>50402</v>
      </c>
    </row>
    <row r="365" spans="1:5" ht="13.8" x14ac:dyDescent="0.3">
      <c r="A365" s="3">
        <v>50403</v>
      </c>
      <c r="B365" s="3" t="s">
        <v>801</v>
      </c>
      <c r="C365" s="3"/>
      <c r="D365" s="3" t="s">
        <v>801</v>
      </c>
      <c r="E365" s="3">
        <v>50403</v>
      </c>
    </row>
    <row r="366" spans="1:5" ht="13.8" x14ac:dyDescent="0.3">
      <c r="A366" s="3">
        <v>50404</v>
      </c>
      <c r="B366" s="3" t="s">
        <v>802</v>
      </c>
      <c r="C366" s="3"/>
      <c r="D366" s="3" t="s">
        <v>802</v>
      </c>
      <c r="E366" s="3">
        <v>50404</v>
      </c>
    </row>
    <row r="367" spans="1:5" ht="13.8" x14ac:dyDescent="0.3">
      <c r="A367" s="3">
        <v>50501</v>
      </c>
      <c r="B367" s="3" t="s">
        <v>803</v>
      </c>
      <c r="C367" s="3"/>
      <c r="D367" s="3" t="s">
        <v>803</v>
      </c>
      <c r="E367" s="3">
        <v>50501</v>
      </c>
    </row>
    <row r="368" spans="1:5" ht="13.8" x14ac:dyDescent="0.3">
      <c r="A368" s="3">
        <v>50502</v>
      </c>
      <c r="B368" s="3" t="s">
        <v>804</v>
      </c>
      <c r="C368" s="3"/>
      <c r="D368" s="3" t="s">
        <v>804</v>
      </c>
      <c r="E368" s="3">
        <v>50502</v>
      </c>
    </row>
    <row r="369" spans="1:5" ht="13.8" x14ac:dyDescent="0.3">
      <c r="A369" s="3">
        <v>50503</v>
      </c>
      <c r="B369" s="3" t="s">
        <v>805</v>
      </c>
      <c r="C369" s="3"/>
      <c r="D369" s="3" t="s">
        <v>805</v>
      </c>
      <c r="E369" s="3">
        <v>50503</v>
      </c>
    </row>
    <row r="370" spans="1:5" ht="13.8" x14ac:dyDescent="0.3">
      <c r="A370" s="3">
        <v>50504</v>
      </c>
      <c r="B370" s="3" t="s">
        <v>806</v>
      </c>
      <c r="C370" s="3"/>
      <c r="D370" s="3" t="s">
        <v>806</v>
      </c>
      <c r="E370" s="3">
        <v>50504</v>
      </c>
    </row>
    <row r="371" spans="1:5" ht="13.8" x14ac:dyDescent="0.3">
      <c r="A371" s="3">
        <v>50601</v>
      </c>
      <c r="B371" s="3" t="s">
        <v>807</v>
      </c>
      <c r="C371" s="3"/>
      <c r="D371" s="3" t="s">
        <v>807</v>
      </c>
      <c r="E371" s="3">
        <v>50601</v>
      </c>
    </row>
    <row r="372" spans="1:5" ht="13.8" x14ac:dyDescent="0.3">
      <c r="A372" s="3">
        <v>50602</v>
      </c>
      <c r="B372" s="3" t="s">
        <v>808</v>
      </c>
      <c r="C372" s="3"/>
      <c r="D372" s="3" t="s">
        <v>808</v>
      </c>
      <c r="E372" s="3">
        <v>50602</v>
      </c>
    </row>
    <row r="373" spans="1:5" ht="13.8" x14ac:dyDescent="0.3">
      <c r="A373" s="3">
        <v>50603</v>
      </c>
      <c r="B373" s="3" t="s">
        <v>809</v>
      </c>
      <c r="C373" s="3"/>
      <c r="D373" s="3" t="s">
        <v>809</v>
      </c>
      <c r="E373" s="3">
        <v>50603</v>
      </c>
    </row>
    <row r="374" spans="1:5" ht="13.8" x14ac:dyDescent="0.3">
      <c r="A374" s="3">
        <v>50604</v>
      </c>
      <c r="B374" s="3" t="s">
        <v>810</v>
      </c>
      <c r="C374" s="3"/>
      <c r="D374" s="3" t="s">
        <v>810</v>
      </c>
      <c r="E374" s="3">
        <v>50604</v>
      </c>
    </row>
    <row r="375" spans="1:5" ht="13.8" x14ac:dyDescent="0.3">
      <c r="A375" s="3">
        <v>50605</v>
      </c>
      <c r="B375" s="3" t="s">
        <v>811</v>
      </c>
      <c r="C375" s="3"/>
      <c r="D375" s="3" t="s">
        <v>811</v>
      </c>
      <c r="E375" s="3">
        <v>50605</v>
      </c>
    </row>
    <row r="376" spans="1:5" ht="13.8" x14ac:dyDescent="0.3">
      <c r="A376" s="3">
        <v>50701</v>
      </c>
      <c r="B376" s="3" t="s">
        <v>1070</v>
      </c>
      <c r="C376" s="3"/>
      <c r="D376" s="3" t="s">
        <v>1070</v>
      </c>
      <c r="E376" s="3">
        <v>50701</v>
      </c>
    </row>
    <row r="377" spans="1:5" ht="13.8" x14ac:dyDescent="0.3">
      <c r="A377" s="3">
        <v>50702</v>
      </c>
      <c r="B377" s="3" t="s">
        <v>812</v>
      </c>
      <c r="C377" s="3"/>
      <c r="D377" s="3" t="s">
        <v>812</v>
      </c>
      <c r="E377" s="3">
        <v>50702</v>
      </c>
    </row>
    <row r="378" spans="1:5" ht="13.8" x14ac:dyDescent="0.3">
      <c r="A378" s="3">
        <v>50703</v>
      </c>
      <c r="B378" s="3" t="s">
        <v>813</v>
      </c>
      <c r="C378" s="3"/>
      <c r="D378" s="3" t="s">
        <v>813</v>
      </c>
      <c r="E378" s="3">
        <v>50703</v>
      </c>
    </row>
    <row r="379" spans="1:5" ht="13.8" x14ac:dyDescent="0.3">
      <c r="A379" s="3">
        <v>50704</v>
      </c>
      <c r="B379" s="3" t="s">
        <v>814</v>
      </c>
      <c r="C379" s="3"/>
      <c r="D379" s="3" t="s">
        <v>814</v>
      </c>
      <c r="E379" s="3">
        <v>50704</v>
      </c>
    </row>
    <row r="380" spans="1:5" ht="13.8" x14ac:dyDescent="0.3">
      <c r="A380" s="3">
        <v>50801</v>
      </c>
      <c r="B380" s="3" t="s">
        <v>815</v>
      </c>
      <c r="C380" s="3"/>
      <c r="D380" s="3" t="s">
        <v>815</v>
      </c>
      <c r="E380" s="3">
        <v>50801</v>
      </c>
    </row>
    <row r="381" spans="1:5" ht="13.8" x14ac:dyDescent="0.3">
      <c r="A381" s="3">
        <v>50802</v>
      </c>
      <c r="B381" s="3" t="s">
        <v>978</v>
      </c>
      <c r="C381" s="3"/>
      <c r="D381" s="3" t="s">
        <v>978</v>
      </c>
      <c r="E381" s="3">
        <v>50802</v>
      </c>
    </row>
    <row r="382" spans="1:5" ht="13.8" x14ac:dyDescent="0.3">
      <c r="A382" s="3">
        <v>50803</v>
      </c>
      <c r="B382" s="3" t="s">
        <v>816</v>
      </c>
      <c r="C382" s="3"/>
      <c r="D382" s="3" t="s">
        <v>816</v>
      </c>
      <c r="E382" s="3">
        <v>50803</v>
      </c>
    </row>
    <row r="383" spans="1:5" ht="13.8" x14ac:dyDescent="0.3">
      <c r="A383" s="3">
        <v>50804</v>
      </c>
      <c r="B383" s="3" t="s">
        <v>817</v>
      </c>
      <c r="C383" s="3"/>
      <c r="D383" s="3" t="s">
        <v>817</v>
      </c>
      <c r="E383" s="3">
        <v>50804</v>
      </c>
    </row>
    <row r="384" spans="1:5" ht="13.8" x14ac:dyDescent="0.3">
      <c r="A384" s="3">
        <v>50805</v>
      </c>
      <c r="B384" s="3" t="s">
        <v>818</v>
      </c>
      <c r="C384" s="3"/>
      <c r="D384" s="3" t="s">
        <v>818</v>
      </c>
      <c r="E384" s="3">
        <v>50805</v>
      </c>
    </row>
    <row r="385" spans="1:5" ht="13.8" x14ac:dyDescent="0.3">
      <c r="A385" s="3">
        <v>50806</v>
      </c>
      <c r="B385" s="3" t="s">
        <v>979</v>
      </c>
      <c r="C385" s="3"/>
      <c r="D385" s="3" t="s">
        <v>979</v>
      </c>
      <c r="E385" s="3">
        <v>50806</v>
      </c>
    </row>
    <row r="386" spans="1:5" ht="13.8" x14ac:dyDescent="0.3">
      <c r="A386" s="3">
        <v>50807</v>
      </c>
      <c r="B386" s="3" t="s">
        <v>819</v>
      </c>
      <c r="C386" s="3"/>
      <c r="D386" s="3" t="s">
        <v>819</v>
      </c>
      <c r="E386" s="3">
        <v>50807</v>
      </c>
    </row>
    <row r="387" spans="1:5" ht="13.8" x14ac:dyDescent="0.3">
      <c r="A387" s="3">
        <v>50808</v>
      </c>
      <c r="B387" s="3" t="s">
        <v>820</v>
      </c>
      <c r="C387" s="3"/>
      <c r="D387" s="3" t="s">
        <v>820</v>
      </c>
      <c r="E387" s="3">
        <v>50808</v>
      </c>
    </row>
    <row r="388" spans="1:5" ht="13.8" x14ac:dyDescent="0.3">
      <c r="A388" s="3">
        <v>50901</v>
      </c>
      <c r="B388" s="3" t="s">
        <v>821</v>
      </c>
      <c r="C388" s="3"/>
      <c r="D388" s="3" t="s">
        <v>821</v>
      </c>
      <c r="E388" s="3">
        <v>50901</v>
      </c>
    </row>
    <row r="389" spans="1:5" ht="13.8" x14ac:dyDescent="0.3">
      <c r="A389" s="3">
        <v>50902</v>
      </c>
      <c r="B389" s="3" t="s">
        <v>822</v>
      </c>
      <c r="C389" s="3"/>
      <c r="D389" s="3" t="s">
        <v>822</v>
      </c>
      <c r="E389" s="3">
        <v>50902</v>
      </c>
    </row>
    <row r="390" spans="1:5" ht="13.8" x14ac:dyDescent="0.3">
      <c r="A390" s="3">
        <v>50903</v>
      </c>
      <c r="B390" s="3" t="s">
        <v>823</v>
      </c>
      <c r="C390" s="3"/>
      <c r="D390" s="3" t="s">
        <v>823</v>
      </c>
      <c r="E390" s="3">
        <v>50903</v>
      </c>
    </row>
    <row r="391" spans="1:5" ht="13.8" x14ac:dyDescent="0.3">
      <c r="A391" s="3">
        <v>50904</v>
      </c>
      <c r="B391" s="3" t="s">
        <v>824</v>
      </c>
      <c r="C391" s="3"/>
      <c r="D391" s="3" t="s">
        <v>824</v>
      </c>
      <c r="E391" s="3">
        <v>50904</v>
      </c>
    </row>
    <row r="392" spans="1:5" ht="13.8" x14ac:dyDescent="0.3">
      <c r="A392" s="3">
        <v>50905</v>
      </c>
      <c r="B392" s="3" t="s">
        <v>825</v>
      </c>
      <c r="C392" s="3"/>
      <c r="D392" s="3" t="s">
        <v>825</v>
      </c>
      <c r="E392" s="3">
        <v>50905</v>
      </c>
    </row>
    <row r="393" spans="1:5" ht="13.8" x14ac:dyDescent="0.3">
      <c r="A393" s="3">
        <v>50906</v>
      </c>
      <c r="B393" s="3" t="s">
        <v>826</v>
      </c>
      <c r="C393" s="3"/>
      <c r="D393" s="3" t="s">
        <v>826</v>
      </c>
      <c r="E393" s="3">
        <v>50906</v>
      </c>
    </row>
    <row r="394" spans="1:5" ht="13.8" x14ac:dyDescent="0.3">
      <c r="A394" s="3">
        <v>51001</v>
      </c>
      <c r="B394" s="3" t="s">
        <v>827</v>
      </c>
      <c r="C394" s="3"/>
      <c r="D394" s="3" t="s">
        <v>827</v>
      </c>
      <c r="E394" s="3">
        <v>51001</v>
      </c>
    </row>
    <row r="395" spans="1:5" ht="13.8" x14ac:dyDescent="0.3">
      <c r="A395" s="3">
        <v>51002</v>
      </c>
      <c r="B395" s="3" t="s">
        <v>828</v>
      </c>
      <c r="C395" s="3"/>
      <c r="D395" s="3" t="s">
        <v>828</v>
      </c>
      <c r="E395" s="3">
        <v>51002</v>
      </c>
    </row>
    <row r="396" spans="1:5" ht="13.8" x14ac:dyDescent="0.3">
      <c r="A396" s="3">
        <v>51003</v>
      </c>
      <c r="B396" s="3" t="s">
        <v>1071</v>
      </c>
      <c r="C396" s="3"/>
      <c r="D396" s="3" t="s">
        <v>1071</v>
      </c>
      <c r="E396" s="3">
        <v>51003</v>
      </c>
    </row>
    <row r="397" spans="1:5" ht="13.8" x14ac:dyDescent="0.3">
      <c r="A397" s="3">
        <v>51004</v>
      </c>
      <c r="B397" s="3" t="s">
        <v>829</v>
      </c>
      <c r="C397" s="3"/>
      <c r="D397" s="3" t="s">
        <v>829</v>
      </c>
      <c r="E397" s="3">
        <v>51004</v>
      </c>
    </row>
    <row r="398" spans="1:5" ht="13.8" x14ac:dyDescent="0.3">
      <c r="A398" s="3">
        <v>51101</v>
      </c>
      <c r="B398" s="3" t="s">
        <v>830</v>
      </c>
      <c r="C398" s="3"/>
      <c r="D398" s="3" t="s">
        <v>830</v>
      </c>
      <c r="E398" s="3">
        <v>51101</v>
      </c>
    </row>
    <row r="399" spans="1:5" ht="13.8" x14ac:dyDescent="0.3">
      <c r="A399" s="3">
        <v>51102</v>
      </c>
      <c r="B399" s="3" t="s">
        <v>831</v>
      </c>
      <c r="C399" s="3"/>
      <c r="D399" s="3" t="s">
        <v>831</v>
      </c>
      <c r="E399" s="3">
        <v>51102</v>
      </c>
    </row>
    <row r="400" spans="1:5" ht="13.8" x14ac:dyDescent="0.3">
      <c r="A400" s="3">
        <v>51103</v>
      </c>
      <c r="B400" s="3" t="s">
        <v>980</v>
      </c>
      <c r="C400" s="3"/>
      <c r="D400" s="3" t="s">
        <v>980</v>
      </c>
      <c r="E400" s="3">
        <v>51103</v>
      </c>
    </row>
    <row r="401" spans="1:5" ht="13.8" x14ac:dyDescent="0.3">
      <c r="A401" s="3">
        <v>51104</v>
      </c>
      <c r="B401" s="3" t="s">
        <v>832</v>
      </c>
      <c r="C401" s="3"/>
      <c r="D401" s="3" t="s">
        <v>832</v>
      </c>
      <c r="E401" s="3">
        <v>51104</v>
      </c>
    </row>
    <row r="402" spans="1:5" ht="13.8" x14ac:dyDescent="0.3">
      <c r="A402" s="3">
        <v>51105</v>
      </c>
      <c r="B402" s="3" t="s">
        <v>833</v>
      </c>
      <c r="C402" s="3"/>
      <c r="D402" s="3" t="s">
        <v>833</v>
      </c>
      <c r="E402" s="3">
        <v>51105</v>
      </c>
    </row>
    <row r="403" spans="1:5" ht="13.8" x14ac:dyDescent="0.3">
      <c r="A403" s="3">
        <v>60101</v>
      </c>
      <c r="B403" s="3" t="s">
        <v>834</v>
      </c>
      <c r="C403" s="3"/>
      <c r="D403" s="3" t="s">
        <v>834</v>
      </c>
      <c r="E403" s="3">
        <v>60101</v>
      </c>
    </row>
    <row r="404" spans="1:5" ht="13.8" x14ac:dyDescent="0.3">
      <c r="A404" s="3">
        <v>60102</v>
      </c>
      <c r="B404" s="3" t="s">
        <v>835</v>
      </c>
      <c r="C404" s="3"/>
      <c r="D404" s="3" t="s">
        <v>835</v>
      </c>
      <c r="E404" s="3">
        <v>60102</v>
      </c>
    </row>
    <row r="405" spans="1:5" ht="13.8" x14ac:dyDescent="0.3">
      <c r="A405" s="3">
        <v>60103</v>
      </c>
      <c r="B405" s="3" t="s">
        <v>836</v>
      </c>
      <c r="C405" s="3"/>
      <c r="D405" s="3" t="s">
        <v>836</v>
      </c>
      <c r="E405" s="3">
        <v>60103</v>
      </c>
    </row>
    <row r="406" spans="1:5" ht="13.8" x14ac:dyDescent="0.3">
      <c r="A406" s="3">
        <v>60104</v>
      </c>
      <c r="B406" s="3" t="s">
        <v>837</v>
      </c>
      <c r="C406" s="3"/>
      <c r="D406" s="3" t="s">
        <v>837</v>
      </c>
      <c r="E406" s="3">
        <v>60104</v>
      </c>
    </row>
    <row r="407" spans="1:5" ht="13.8" x14ac:dyDescent="0.3">
      <c r="A407" s="3">
        <v>60105</v>
      </c>
      <c r="B407" s="3" t="s">
        <v>838</v>
      </c>
      <c r="C407" s="3"/>
      <c r="D407" s="3" t="s">
        <v>838</v>
      </c>
      <c r="E407" s="3">
        <v>60105</v>
      </c>
    </row>
    <row r="408" spans="1:5" ht="13.8" x14ac:dyDescent="0.3">
      <c r="A408" s="3">
        <v>60106</v>
      </c>
      <c r="B408" s="3" t="s">
        <v>839</v>
      </c>
      <c r="C408" s="3"/>
      <c r="D408" s="3" t="s">
        <v>839</v>
      </c>
      <c r="E408" s="3">
        <v>60106</v>
      </c>
    </row>
    <row r="409" spans="1:5" ht="13.8" x14ac:dyDescent="0.3">
      <c r="A409" s="3">
        <v>60107</v>
      </c>
      <c r="B409" s="3" t="s">
        <v>840</v>
      </c>
      <c r="C409" s="3"/>
      <c r="D409" s="3" t="s">
        <v>840</v>
      </c>
      <c r="E409" s="3">
        <v>60107</v>
      </c>
    </row>
    <row r="410" spans="1:5" ht="13.8" x14ac:dyDescent="0.3">
      <c r="A410" s="3">
        <v>60108</v>
      </c>
      <c r="B410" s="3" t="s">
        <v>841</v>
      </c>
      <c r="C410" s="3"/>
      <c r="D410" s="3" t="s">
        <v>841</v>
      </c>
      <c r="E410" s="3">
        <v>60108</v>
      </c>
    </row>
    <row r="411" spans="1:5" ht="13.8" x14ac:dyDescent="0.3">
      <c r="A411" s="3">
        <v>60110</v>
      </c>
      <c r="B411" s="3" t="s">
        <v>842</v>
      </c>
      <c r="C411" s="3"/>
      <c r="D411" s="3" t="s">
        <v>842</v>
      </c>
      <c r="E411" s="3">
        <v>60110</v>
      </c>
    </row>
    <row r="412" spans="1:5" ht="13.8" x14ac:dyDescent="0.3">
      <c r="A412" s="3">
        <v>60111</v>
      </c>
      <c r="B412" s="3" t="s">
        <v>843</v>
      </c>
      <c r="C412" s="3"/>
      <c r="D412" s="3" t="s">
        <v>843</v>
      </c>
      <c r="E412" s="3">
        <v>60111</v>
      </c>
    </row>
    <row r="413" spans="1:5" ht="13.8" x14ac:dyDescent="0.3">
      <c r="A413" s="3">
        <v>60112</v>
      </c>
      <c r="B413" s="3" t="s">
        <v>844</v>
      </c>
      <c r="C413" s="3"/>
      <c r="D413" s="3" t="s">
        <v>844</v>
      </c>
      <c r="E413" s="3">
        <v>60112</v>
      </c>
    </row>
    <row r="414" spans="1:5" ht="13.8" x14ac:dyDescent="0.3">
      <c r="A414" s="3">
        <v>60113</v>
      </c>
      <c r="B414" s="3" t="s">
        <v>845</v>
      </c>
      <c r="C414" s="3"/>
      <c r="D414" s="3" t="s">
        <v>845</v>
      </c>
      <c r="E414" s="3">
        <v>60113</v>
      </c>
    </row>
    <row r="415" spans="1:5" ht="13.8" x14ac:dyDescent="0.3">
      <c r="A415" s="3">
        <v>60114</v>
      </c>
      <c r="B415" s="3" t="s">
        <v>846</v>
      </c>
      <c r="C415" s="3"/>
      <c r="D415" s="3" t="s">
        <v>846</v>
      </c>
      <c r="E415" s="3">
        <v>60114</v>
      </c>
    </row>
    <row r="416" spans="1:5" ht="13.8" x14ac:dyDescent="0.3">
      <c r="A416" s="3">
        <v>60115</v>
      </c>
      <c r="B416" s="3" t="s">
        <v>847</v>
      </c>
      <c r="C416" s="3"/>
      <c r="D416" s="3" t="s">
        <v>847</v>
      </c>
      <c r="E416" s="3">
        <v>60115</v>
      </c>
    </row>
    <row r="417" spans="1:5" ht="13.8" x14ac:dyDescent="0.3">
      <c r="A417" s="3">
        <v>60116</v>
      </c>
      <c r="B417" s="3" t="s">
        <v>848</v>
      </c>
      <c r="C417" s="3"/>
      <c r="D417" s="3" t="s">
        <v>848</v>
      </c>
      <c r="E417" s="3">
        <v>60116</v>
      </c>
    </row>
    <row r="418" spans="1:5" ht="13.8" x14ac:dyDescent="0.3">
      <c r="A418" s="3">
        <v>60201</v>
      </c>
      <c r="B418" s="3" t="s">
        <v>849</v>
      </c>
      <c r="C418" s="3"/>
      <c r="D418" s="3" t="s">
        <v>849</v>
      </c>
      <c r="E418" s="3">
        <v>60201</v>
      </c>
    </row>
    <row r="419" spans="1:5" ht="13.8" x14ac:dyDescent="0.3">
      <c r="A419" s="3">
        <v>60202</v>
      </c>
      <c r="B419" s="3" t="s">
        <v>850</v>
      </c>
      <c r="C419" s="3"/>
      <c r="D419" s="3" t="s">
        <v>850</v>
      </c>
      <c r="E419" s="3">
        <v>60202</v>
      </c>
    </row>
    <row r="420" spans="1:5" ht="13.8" x14ac:dyDescent="0.3">
      <c r="A420" s="3">
        <v>60203</v>
      </c>
      <c r="B420" s="3" t="s">
        <v>851</v>
      </c>
      <c r="C420" s="3"/>
      <c r="D420" s="3" t="s">
        <v>851</v>
      </c>
      <c r="E420" s="3">
        <v>60203</v>
      </c>
    </row>
    <row r="421" spans="1:5" ht="13.8" x14ac:dyDescent="0.3">
      <c r="A421" s="3">
        <v>60204</v>
      </c>
      <c r="B421" s="3" t="s">
        <v>852</v>
      </c>
      <c r="C421" s="3"/>
      <c r="D421" s="3" t="s">
        <v>852</v>
      </c>
      <c r="E421" s="3">
        <v>60204</v>
      </c>
    </row>
    <row r="422" spans="1:5" ht="13.8" x14ac:dyDescent="0.3">
      <c r="A422" s="3">
        <v>60205</v>
      </c>
      <c r="B422" s="3" t="s">
        <v>853</v>
      </c>
      <c r="C422" s="3"/>
      <c r="D422" s="3" t="s">
        <v>853</v>
      </c>
      <c r="E422" s="3">
        <v>60205</v>
      </c>
    </row>
    <row r="423" spans="1:5" ht="13.8" x14ac:dyDescent="0.3">
      <c r="A423" s="3">
        <v>60206</v>
      </c>
      <c r="B423" s="3" t="s">
        <v>854</v>
      </c>
      <c r="C423" s="3"/>
      <c r="D423" s="3" t="s">
        <v>854</v>
      </c>
      <c r="E423" s="3">
        <v>60206</v>
      </c>
    </row>
    <row r="424" spans="1:5" ht="13.8" x14ac:dyDescent="0.3">
      <c r="A424" s="3">
        <v>60301</v>
      </c>
      <c r="B424" s="3" t="s">
        <v>855</v>
      </c>
      <c r="C424" s="3"/>
      <c r="D424" s="3" t="s">
        <v>855</v>
      </c>
      <c r="E424" s="3">
        <v>60301</v>
      </c>
    </row>
    <row r="425" spans="1:5" ht="13.8" x14ac:dyDescent="0.3">
      <c r="A425" s="3">
        <v>60302</v>
      </c>
      <c r="B425" s="3" t="s">
        <v>856</v>
      </c>
      <c r="C425" s="3"/>
      <c r="D425" s="3" t="s">
        <v>856</v>
      </c>
      <c r="E425" s="3">
        <v>60302</v>
      </c>
    </row>
    <row r="426" spans="1:5" ht="13.8" x14ac:dyDescent="0.3">
      <c r="A426" s="3">
        <v>60303</v>
      </c>
      <c r="B426" s="3" t="s">
        <v>857</v>
      </c>
      <c r="C426" s="3"/>
      <c r="D426" s="3" t="s">
        <v>857</v>
      </c>
      <c r="E426" s="3">
        <v>60303</v>
      </c>
    </row>
    <row r="427" spans="1:5" ht="13.8" x14ac:dyDescent="0.3">
      <c r="A427" s="3">
        <v>60304</v>
      </c>
      <c r="B427" s="3" t="s">
        <v>858</v>
      </c>
      <c r="C427" s="3"/>
      <c r="D427" s="3" t="s">
        <v>858</v>
      </c>
      <c r="E427" s="3">
        <v>60304</v>
      </c>
    </row>
    <row r="428" spans="1:5" ht="13.8" x14ac:dyDescent="0.3">
      <c r="A428" s="3">
        <v>60305</v>
      </c>
      <c r="B428" s="3" t="s">
        <v>859</v>
      </c>
      <c r="C428" s="3"/>
      <c r="D428" s="3" t="s">
        <v>859</v>
      </c>
      <c r="E428" s="3">
        <v>60305</v>
      </c>
    </row>
    <row r="429" spans="1:5" ht="13.8" x14ac:dyDescent="0.3">
      <c r="A429" s="3">
        <v>60306</v>
      </c>
      <c r="B429" s="3" t="s">
        <v>860</v>
      </c>
      <c r="C429" s="3"/>
      <c r="D429" s="3" t="s">
        <v>860</v>
      </c>
      <c r="E429" s="3">
        <v>60306</v>
      </c>
    </row>
    <row r="430" spans="1:5" ht="13.8" x14ac:dyDescent="0.3">
      <c r="A430" s="3">
        <v>60307</v>
      </c>
      <c r="B430" s="3" t="s">
        <v>861</v>
      </c>
      <c r="C430" s="3"/>
      <c r="D430" s="3" t="s">
        <v>861</v>
      </c>
      <c r="E430" s="3">
        <v>60307</v>
      </c>
    </row>
    <row r="431" spans="1:5" ht="13.8" x14ac:dyDescent="0.3">
      <c r="A431" s="3">
        <v>60308</v>
      </c>
      <c r="B431" s="3" t="s">
        <v>862</v>
      </c>
      <c r="C431" s="3"/>
      <c r="D431" s="3" t="s">
        <v>862</v>
      </c>
      <c r="E431" s="3">
        <v>60308</v>
      </c>
    </row>
    <row r="432" spans="1:5" ht="13.8" x14ac:dyDescent="0.3">
      <c r="A432" s="3">
        <v>60309</v>
      </c>
      <c r="B432" s="3" t="s">
        <v>863</v>
      </c>
      <c r="C432" s="3"/>
      <c r="D432" s="3" t="s">
        <v>863</v>
      </c>
      <c r="E432" s="3">
        <v>60309</v>
      </c>
    </row>
    <row r="433" spans="1:5" ht="13.8" x14ac:dyDescent="0.3">
      <c r="A433" s="3">
        <v>60401</v>
      </c>
      <c r="B433" s="3" t="s">
        <v>864</v>
      </c>
      <c r="C433" s="3"/>
      <c r="D433" s="3" t="s">
        <v>864</v>
      </c>
      <c r="E433" s="3">
        <v>60401</v>
      </c>
    </row>
    <row r="434" spans="1:5" ht="13.8" x14ac:dyDescent="0.3">
      <c r="A434" s="3">
        <v>60402</v>
      </c>
      <c r="B434" s="3" t="s">
        <v>981</v>
      </c>
      <c r="C434" s="3"/>
      <c r="D434" s="3" t="s">
        <v>981</v>
      </c>
      <c r="E434" s="3">
        <v>60402</v>
      </c>
    </row>
    <row r="435" spans="1:5" ht="13.8" x14ac:dyDescent="0.3">
      <c r="A435" s="3">
        <v>60403</v>
      </c>
      <c r="B435" s="3" t="s">
        <v>865</v>
      </c>
      <c r="C435" s="3"/>
      <c r="D435" s="3" t="s">
        <v>865</v>
      </c>
      <c r="E435" s="3">
        <v>60403</v>
      </c>
    </row>
    <row r="436" spans="1:5" ht="13.8" x14ac:dyDescent="0.3">
      <c r="A436" s="3">
        <v>60501</v>
      </c>
      <c r="B436" s="3" t="s">
        <v>866</v>
      </c>
      <c r="C436" s="3"/>
      <c r="D436" s="3" t="s">
        <v>866</v>
      </c>
      <c r="E436" s="3">
        <v>60501</v>
      </c>
    </row>
    <row r="437" spans="1:5" ht="13.8" x14ac:dyDescent="0.3">
      <c r="A437" s="3">
        <v>60502</v>
      </c>
      <c r="B437" s="3" t="s">
        <v>867</v>
      </c>
      <c r="C437" s="3"/>
      <c r="D437" s="3" t="s">
        <v>867</v>
      </c>
      <c r="E437" s="3">
        <v>60502</v>
      </c>
    </row>
    <row r="438" spans="1:5" ht="13.8" x14ac:dyDescent="0.3">
      <c r="A438" s="3">
        <v>60503</v>
      </c>
      <c r="B438" s="3" t="s">
        <v>868</v>
      </c>
      <c r="C438" s="3"/>
      <c r="D438" s="3" t="s">
        <v>868</v>
      </c>
      <c r="E438" s="3">
        <v>60503</v>
      </c>
    </row>
    <row r="439" spans="1:5" ht="13.8" x14ac:dyDescent="0.3">
      <c r="A439" s="3">
        <v>60504</v>
      </c>
      <c r="B439" s="3" t="s">
        <v>869</v>
      </c>
      <c r="C439" s="3"/>
      <c r="D439" s="3" t="s">
        <v>869</v>
      </c>
      <c r="E439" s="3">
        <v>60504</v>
      </c>
    </row>
    <row r="440" spans="1:5" ht="13.8" x14ac:dyDescent="0.3">
      <c r="A440" s="3">
        <v>60505</v>
      </c>
      <c r="B440" s="3" t="s">
        <v>870</v>
      </c>
      <c r="C440" s="3"/>
      <c r="D440" s="3" t="s">
        <v>870</v>
      </c>
      <c r="E440" s="3">
        <v>60505</v>
      </c>
    </row>
    <row r="441" spans="1:5" ht="13.8" x14ac:dyDescent="0.3">
      <c r="A441" s="3">
        <v>60506</v>
      </c>
      <c r="B441" s="3" t="s">
        <v>871</v>
      </c>
      <c r="C441" s="3"/>
      <c r="D441" s="3" t="s">
        <v>871</v>
      </c>
      <c r="E441" s="3">
        <v>60506</v>
      </c>
    </row>
    <row r="442" spans="1:5" ht="13.8" x14ac:dyDescent="0.3">
      <c r="A442" s="3">
        <v>60601</v>
      </c>
      <c r="B442" s="3" t="s">
        <v>982</v>
      </c>
      <c r="C442" s="3"/>
      <c r="D442" s="3" t="s">
        <v>982</v>
      </c>
      <c r="E442" s="3">
        <v>60601</v>
      </c>
    </row>
    <row r="443" spans="1:5" ht="13.8" x14ac:dyDescent="0.3">
      <c r="A443" s="3">
        <v>60602</v>
      </c>
      <c r="B443" s="3" t="s">
        <v>983</v>
      </c>
      <c r="C443" s="3"/>
      <c r="D443" s="3" t="s">
        <v>983</v>
      </c>
      <c r="E443" s="3">
        <v>60602</v>
      </c>
    </row>
    <row r="444" spans="1:5" ht="13.8" x14ac:dyDescent="0.3">
      <c r="A444" s="3">
        <v>60603</v>
      </c>
      <c r="B444" s="3" t="s">
        <v>984</v>
      </c>
      <c r="C444" s="3"/>
      <c r="D444" s="3" t="s">
        <v>984</v>
      </c>
      <c r="E444" s="3">
        <v>60603</v>
      </c>
    </row>
    <row r="445" spans="1:5" ht="13.8" x14ac:dyDescent="0.3">
      <c r="A445" s="3">
        <v>60701</v>
      </c>
      <c r="B445" s="3" t="s">
        <v>872</v>
      </c>
      <c r="C445" s="3"/>
      <c r="D445" s="3" t="s">
        <v>872</v>
      </c>
      <c r="E445" s="3">
        <v>60701</v>
      </c>
    </row>
    <row r="446" spans="1:5" ht="13.8" x14ac:dyDescent="0.3">
      <c r="A446" s="3">
        <v>60703</v>
      </c>
      <c r="B446" s="3" t="s">
        <v>873</v>
      </c>
      <c r="C446" s="3"/>
      <c r="D446" s="3" t="s">
        <v>873</v>
      </c>
      <c r="E446" s="3">
        <v>60703</v>
      </c>
    </row>
    <row r="447" spans="1:5" ht="13.8" x14ac:dyDescent="0.3">
      <c r="A447" s="3">
        <v>60704</v>
      </c>
      <c r="B447" s="3" t="s">
        <v>874</v>
      </c>
      <c r="C447" s="3"/>
      <c r="D447" s="3" t="s">
        <v>874</v>
      </c>
      <c r="E447" s="3">
        <v>60704</v>
      </c>
    </row>
    <row r="448" spans="1:5" ht="13.8" x14ac:dyDescent="0.3">
      <c r="A448" s="3">
        <v>60801</v>
      </c>
      <c r="B448" s="3" t="s">
        <v>875</v>
      </c>
      <c r="C448" s="3"/>
      <c r="D448" s="3" t="s">
        <v>875</v>
      </c>
      <c r="E448" s="3">
        <v>60801</v>
      </c>
    </row>
    <row r="449" spans="1:5" ht="13.8" x14ac:dyDescent="0.3">
      <c r="A449" s="3">
        <v>60802</v>
      </c>
      <c r="B449" s="3" t="s">
        <v>876</v>
      </c>
      <c r="C449" s="3"/>
      <c r="D449" s="3" t="s">
        <v>876</v>
      </c>
      <c r="E449" s="3">
        <v>60802</v>
      </c>
    </row>
    <row r="450" spans="1:5" ht="13.8" x14ac:dyDescent="0.3">
      <c r="A450" s="3">
        <v>60803</v>
      </c>
      <c r="B450" s="3" t="s">
        <v>985</v>
      </c>
      <c r="C450" s="3"/>
      <c r="D450" s="3" t="s">
        <v>985</v>
      </c>
      <c r="E450" s="3">
        <v>60803</v>
      </c>
    </row>
    <row r="451" spans="1:5" ht="13.8" x14ac:dyDescent="0.3">
      <c r="A451" s="3">
        <v>60804</v>
      </c>
      <c r="B451" s="3" t="s">
        <v>877</v>
      </c>
      <c r="C451" s="3"/>
      <c r="D451" s="3" t="s">
        <v>877</v>
      </c>
      <c r="E451" s="3">
        <v>60804</v>
      </c>
    </row>
    <row r="452" spans="1:5" ht="13.8" x14ac:dyDescent="0.3">
      <c r="A452" s="3">
        <v>60805</v>
      </c>
      <c r="B452" s="3" t="s">
        <v>878</v>
      </c>
      <c r="C452" s="3"/>
      <c r="D452" s="3" t="s">
        <v>878</v>
      </c>
      <c r="E452" s="3">
        <v>60805</v>
      </c>
    </row>
    <row r="453" spans="1:5" ht="13.8" x14ac:dyDescent="0.3">
      <c r="A453" s="3">
        <v>60806</v>
      </c>
      <c r="B453" s="3" t="s">
        <v>986</v>
      </c>
      <c r="C453" s="3"/>
      <c r="D453" s="3" t="s">
        <v>986</v>
      </c>
      <c r="E453" s="3">
        <v>60806</v>
      </c>
    </row>
    <row r="454" spans="1:5" ht="13.8" x14ac:dyDescent="0.3">
      <c r="A454" s="3">
        <v>60901</v>
      </c>
      <c r="B454" s="3" t="s">
        <v>879</v>
      </c>
      <c r="C454" s="3"/>
      <c r="D454" s="3" t="s">
        <v>879</v>
      </c>
      <c r="E454" s="3">
        <v>60901</v>
      </c>
    </row>
    <row r="455" spans="1:5" ht="13.8" x14ac:dyDescent="0.3">
      <c r="A455" s="3">
        <v>61001</v>
      </c>
      <c r="B455" s="3" t="s">
        <v>880</v>
      </c>
      <c r="C455" s="3"/>
      <c r="D455" s="3" t="s">
        <v>880</v>
      </c>
      <c r="E455" s="3">
        <v>61001</v>
      </c>
    </row>
    <row r="456" spans="1:5" ht="13.8" x14ac:dyDescent="0.3">
      <c r="A456" s="3">
        <v>61002</v>
      </c>
      <c r="B456" s="3" t="s">
        <v>881</v>
      </c>
      <c r="C456" s="3"/>
      <c r="D456" s="3" t="s">
        <v>881</v>
      </c>
      <c r="E456" s="3">
        <v>61002</v>
      </c>
    </row>
    <row r="457" spans="1:5" ht="13.8" x14ac:dyDescent="0.3">
      <c r="A457" s="3">
        <v>61003</v>
      </c>
      <c r="B457" s="3" t="s">
        <v>882</v>
      </c>
      <c r="C457" s="3"/>
      <c r="D457" s="3" t="s">
        <v>882</v>
      </c>
      <c r="E457" s="3">
        <v>61003</v>
      </c>
    </row>
    <row r="458" spans="1:5" ht="13.8" x14ac:dyDescent="0.3">
      <c r="A458" s="3">
        <v>61004</v>
      </c>
      <c r="B458" s="3" t="s">
        <v>883</v>
      </c>
      <c r="C458" s="3"/>
      <c r="D458" s="3" t="s">
        <v>883</v>
      </c>
      <c r="E458" s="3">
        <v>61004</v>
      </c>
    </row>
    <row r="459" spans="1:5" ht="13.8" x14ac:dyDescent="0.3">
      <c r="A459" s="3">
        <v>61101</v>
      </c>
      <c r="B459" s="3" t="s">
        <v>884</v>
      </c>
      <c r="C459" s="3"/>
      <c r="D459" s="3" t="s">
        <v>884</v>
      </c>
      <c r="E459" s="3">
        <v>61101</v>
      </c>
    </row>
    <row r="460" spans="1:5" ht="13.8" x14ac:dyDescent="0.3">
      <c r="A460" s="3">
        <v>61102</v>
      </c>
      <c r="B460" s="3" t="s">
        <v>885</v>
      </c>
      <c r="C460" s="3"/>
      <c r="D460" s="3" t="s">
        <v>885</v>
      </c>
      <c r="E460" s="3">
        <v>61102</v>
      </c>
    </row>
    <row r="461" spans="1:5" ht="13.8" x14ac:dyDescent="0.3">
      <c r="A461" s="3">
        <v>61103</v>
      </c>
      <c r="B461" s="3" t="s">
        <v>987</v>
      </c>
      <c r="C461" s="3"/>
      <c r="D461" s="3" t="s">
        <v>987</v>
      </c>
      <c r="E461" s="3">
        <v>61103</v>
      </c>
    </row>
    <row r="462" spans="1:5" ht="13.8" x14ac:dyDescent="0.3">
      <c r="A462" s="3">
        <v>61201</v>
      </c>
      <c r="B462" s="3" t="s">
        <v>988</v>
      </c>
      <c r="C462" s="3"/>
      <c r="D462" s="3" t="s">
        <v>988</v>
      </c>
      <c r="E462" s="3">
        <v>61201</v>
      </c>
    </row>
    <row r="463" spans="1:5" ht="13.8" x14ac:dyDescent="0.3">
      <c r="A463" s="3">
        <v>61301</v>
      </c>
      <c r="B463" s="3" t="s">
        <v>989</v>
      </c>
      <c r="C463" s="3"/>
      <c r="D463" s="3" t="s">
        <v>989</v>
      </c>
      <c r="E463" s="3">
        <v>61301</v>
      </c>
    </row>
    <row r="464" spans="1:5" ht="13.8" x14ac:dyDescent="0.3">
      <c r="A464" s="3">
        <v>70101</v>
      </c>
      <c r="B464" s="3" t="s">
        <v>886</v>
      </c>
      <c r="C464" s="3"/>
      <c r="D464" s="3" t="s">
        <v>886</v>
      </c>
      <c r="E464" s="3">
        <v>70101</v>
      </c>
    </row>
    <row r="465" spans="1:5" ht="13.8" x14ac:dyDescent="0.3">
      <c r="A465" s="3">
        <v>70102</v>
      </c>
      <c r="B465" s="3" t="s">
        <v>887</v>
      </c>
      <c r="C465" s="3"/>
      <c r="D465" s="3" t="s">
        <v>887</v>
      </c>
      <c r="E465" s="3">
        <v>70102</v>
      </c>
    </row>
    <row r="466" spans="1:5" ht="13.8" x14ac:dyDescent="0.3">
      <c r="A466" s="3">
        <v>70103</v>
      </c>
      <c r="B466" s="3" t="s">
        <v>888</v>
      </c>
      <c r="C466" s="3"/>
      <c r="D466" s="3" t="s">
        <v>888</v>
      </c>
      <c r="E466" s="3">
        <v>70103</v>
      </c>
    </row>
    <row r="467" spans="1:5" ht="13.8" x14ac:dyDescent="0.3">
      <c r="A467" s="3">
        <v>70104</v>
      </c>
      <c r="B467" s="3" t="s">
        <v>889</v>
      </c>
      <c r="C467" s="3"/>
      <c r="D467" s="3" t="s">
        <v>889</v>
      </c>
      <c r="E467" s="3">
        <v>70104</v>
      </c>
    </row>
    <row r="468" spans="1:5" ht="13.8" x14ac:dyDescent="0.3">
      <c r="A468" s="3">
        <v>70201</v>
      </c>
      <c r="B468" s="3" t="s">
        <v>890</v>
      </c>
      <c r="C468" s="3"/>
      <c r="D468" s="3" t="s">
        <v>890</v>
      </c>
      <c r="E468" s="3">
        <v>70201</v>
      </c>
    </row>
    <row r="469" spans="1:5" ht="13.8" x14ac:dyDescent="0.3">
      <c r="A469" s="3">
        <v>70202</v>
      </c>
      <c r="B469" s="3" t="s">
        <v>891</v>
      </c>
      <c r="C469" s="3"/>
      <c r="D469" s="3" t="s">
        <v>891</v>
      </c>
      <c r="E469" s="3">
        <v>70202</v>
      </c>
    </row>
    <row r="470" spans="1:5" ht="13.8" x14ac:dyDescent="0.3">
      <c r="A470" s="3">
        <v>70203</v>
      </c>
      <c r="B470" s="3" t="s">
        <v>990</v>
      </c>
      <c r="C470" s="3"/>
      <c r="D470" s="3" t="s">
        <v>990</v>
      </c>
      <c r="E470" s="3">
        <v>70203</v>
      </c>
    </row>
    <row r="471" spans="1:5" ht="13.8" x14ac:dyDescent="0.3">
      <c r="A471" s="3">
        <v>70204</v>
      </c>
      <c r="B471" s="3" t="s">
        <v>892</v>
      </c>
      <c r="C471" s="3"/>
      <c r="D471" s="3" t="s">
        <v>892</v>
      </c>
      <c r="E471" s="3">
        <v>70204</v>
      </c>
    </row>
    <row r="472" spans="1:5" ht="13.8" x14ac:dyDescent="0.3">
      <c r="A472" s="3">
        <v>70205</v>
      </c>
      <c r="B472" s="3" t="s">
        <v>893</v>
      </c>
      <c r="C472" s="3"/>
      <c r="D472" s="3" t="s">
        <v>893</v>
      </c>
      <c r="E472" s="3">
        <v>70205</v>
      </c>
    </row>
    <row r="473" spans="1:5" ht="13.8" x14ac:dyDescent="0.3">
      <c r="A473" s="3">
        <v>70206</v>
      </c>
      <c r="B473" s="3" t="s">
        <v>894</v>
      </c>
      <c r="C473" s="3"/>
      <c r="D473" s="3" t="s">
        <v>894</v>
      </c>
      <c r="E473" s="3">
        <v>70206</v>
      </c>
    </row>
    <row r="474" spans="1:5" ht="13.8" x14ac:dyDescent="0.3">
      <c r="A474" s="3">
        <v>70207</v>
      </c>
      <c r="B474" s="3" t="s">
        <v>1072</v>
      </c>
      <c r="C474" s="3"/>
      <c r="D474" s="3" t="s">
        <v>1072</v>
      </c>
      <c r="E474" s="3">
        <v>70207</v>
      </c>
    </row>
    <row r="475" spans="1:5" ht="13.8" x14ac:dyDescent="0.3">
      <c r="A475" s="3">
        <v>70301</v>
      </c>
      <c r="B475" s="3" t="s">
        <v>895</v>
      </c>
      <c r="C475" s="3"/>
      <c r="D475" s="3" t="s">
        <v>895</v>
      </c>
      <c r="E475" s="3">
        <v>70301</v>
      </c>
    </row>
    <row r="476" spans="1:5" ht="13.8" x14ac:dyDescent="0.3">
      <c r="A476" s="3">
        <v>70302</v>
      </c>
      <c r="B476" s="3" t="s">
        <v>896</v>
      </c>
      <c r="C476" s="3"/>
      <c r="D476" s="3" t="s">
        <v>896</v>
      </c>
      <c r="E476" s="3">
        <v>70302</v>
      </c>
    </row>
    <row r="477" spans="1:5" ht="13.8" x14ac:dyDescent="0.3">
      <c r="A477" s="3">
        <v>70303</v>
      </c>
      <c r="B477" s="3" t="s">
        <v>897</v>
      </c>
      <c r="C477" s="3"/>
      <c r="D477" s="3" t="s">
        <v>897</v>
      </c>
      <c r="E477" s="3">
        <v>70303</v>
      </c>
    </row>
    <row r="478" spans="1:5" ht="13.8" x14ac:dyDescent="0.3">
      <c r="A478" s="3">
        <v>70304</v>
      </c>
      <c r="B478" s="3" t="s">
        <v>898</v>
      </c>
      <c r="C478" s="3"/>
      <c r="D478" s="3" t="s">
        <v>898</v>
      </c>
      <c r="E478" s="3">
        <v>70304</v>
      </c>
    </row>
    <row r="479" spans="1:5" ht="13.8" x14ac:dyDescent="0.3">
      <c r="A479" s="3">
        <v>70305</v>
      </c>
      <c r="B479" s="3" t="s">
        <v>991</v>
      </c>
      <c r="C479" s="3"/>
      <c r="D479" s="3" t="s">
        <v>991</v>
      </c>
      <c r="E479" s="3">
        <v>70305</v>
      </c>
    </row>
    <row r="480" spans="1:5" ht="13.8" x14ac:dyDescent="0.3">
      <c r="A480" s="3">
        <v>70306</v>
      </c>
      <c r="B480" s="3" t="s">
        <v>899</v>
      </c>
      <c r="C480" s="3"/>
      <c r="D480" s="3" t="s">
        <v>899</v>
      </c>
      <c r="E480" s="3">
        <v>70306</v>
      </c>
    </row>
    <row r="481" spans="1:5" ht="13.8" x14ac:dyDescent="0.3">
      <c r="A481" s="3">
        <v>70307</v>
      </c>
      <c r="B481" s="3" t="s">
        <v>900</v>
      </c>
      <c r="C481" s="3"/>
      <c r="D481" s="3" t="s">
        <v>900</v>
      </c>
      <c r="E481" s="3">
        <v>70307</v>
      </c>
    </row>
    <row r="482" spans="1:5" ht="13.8" x14ac:dyDescent="0.3">
      <c r="A482" s="3">
        <v>70401</v>
      </c>
      <c r="B482" s="3" t="s">
        <v>901</v>
      </c>
      <c r="C482" s="3"/>
      <c r="D482" s="3" t="s">
        <v>901</v>
      </c>
      <c r="E482" s="3">
        <v>70401</v>
      </c>
    </row>
    <row r="483" spans="1:5" ht="13.8" x14ac:dyDescent="0.3">
      <c r="A483" s="3">
        <v>70402</v>
      </c>
      <c r="B483" s="3" t="s">
        <v>902</v>
      </c>
      <c r="C483" s="3"/>
      <c r="D483" s="3" t="s">
        <v>902</v>
      </c>
      <c r="E483" s="3">
        <v>70402</v>
      </c>
    </row>
    <row r="484" spans="1:5" ht="13.8" x14ac:dyDescent="0.3">
      <c r="A484" s="3">
        <v>70403</v>
      </c>
      <c r="B484" s="3" t="s">
        <v>903</v>
      </c>
      <c r="C484" s="3"/>
      <c r="D484" s="3" t="s">
        <v>903</v>
      </c>
      <c r="E484" s="3">
        <v>70403</v>
      </c>
    </row>
    <row r="485" spans="1:5" ht="13.8" x14ac:dyDescent="0.3">
      <c r="A485" s="3">
        <v>70404</v>
      </c>
      <c r="B485" s="3" t="s">
        <v>904</v>
      </c>
      <c r="C485" s="3"/>
      <c r="D485" s="3" t="s">
        <v>904</v>
      </c>
      <c r="E485" s="3">
        <v>70404</v>
      </c>
    </row>
    <row r="486" spans="1:5" ht="13.8" x14ac:dyDescent="0.3">
      <c r="A486" s="3">
        <v>70501</v>
      </c>
      <c r="B486" s="3" t="s">
        <v>905</v>
      </c>
      <c r="C486" s="3"/>
      <c r="D486" s="3" t="s">
        <v>905</v>
      </c>
      <c r="E486" s="3">
        <v>70501</v>
      </c>
    </row>
    <row r="487" spans="1:5" ht="13.8" x14ac:dyDescent="0.3">
      <c r="A487" s="3">
        <v>70502</v>
      </c>
      <c r="B487" s="3" t="s">
        <v>906</v>
      </c>
      <c r="C487" s="3"/>
      <c r="D487" s="3" t="s">
        <v>906</v>
      </c>
      <c r="E487" s="3">
        <v>70502</v>
      </c>
    </row>
    <row r="488" spans="1:5" ht="13.8" x14ac:dyDescent="0.3">
      <c r="A488" s="3">
        <v>70503</v>
      </c>
      <c r="B488" s="3" t="s">
        <v>907</v>
      </c>
      <c r="C488" s="3"/>
      <c r="D488" s="3" t="s">
        <v>907</v>
      </c>
      <c r="E488" s="3">
        <v>70503</v>
      </c>
    </row>
    <row r="489" spans="1:5" ht="13.8" x14ac:dyDescent="0.3">
      <c r="A489" s="3">
        <v>70601</v>
      </c>
      <c r="B489" s="3" t="s">
        <v>908</v>
      </c>
      <c r="C489" s="3"/>
      <c r="D489" s="3" t="s">
        <v>908</v>
      </c>
      <c r="E489" s="3">
        <v>70601</v>
      </c>
    </row>
    <row r="490" spans="1:5" ht="13.8" x14ac:dyDescent="0.3">
      <c r="A490" s="3">
        <v>70602</v>
      </c>
      <c r="B490" s="3" t="s">
        <v>909</v>
      </c>
      <c r="C490" s="3"/>
      <c r="D490" s="3" t="s">
        <v>909</v>
      </c>
      <c r="E490" s="3">
        <v>70602</v>
      </c>
    </row>
    <row r="491" spans="1:5" ht="13.8" x14ac:dyDescent="0.3">
      <c r="A491" s="3">
        <v>70603</v>
      </c>
      <c r="B491" s="3" t="s">
        <v>910</v>
      </c>
      <c r="C491" s="3"/>
      <c r="D491" s="3" t="s">
        <v>910</v>
      </c>
      <c r="E491" s="3">
        <v>70603</v>
      </c>
    </row>
    <row r="492" spans="1:5" ht="13.8" x14ac:dyDescent="0.3">
      <c r="A492" s="3">
        <v>70604</v>
      </c>
      <c r="B492" s="3" t="s">
        <v>911</v>
      </c>
      <c r="C492" s="3"/>
      <c r="D492" s="3" t="s">
        <v>911</v>
      </c>
      <c r="E492" s="3">
        <v>70604</v>
      </c>
    </row>
    <row r="493" spans="1:5" ht="13.8" x14ac:dyDescent="0.3">
      <c r="A493" s="4">
        <v>70605</v>
      </c>
      <c r="B493" s="3" t="s">
        <v>912</v>
      </c>
      <c r="C493" s="3"/>
      <c r="D493" s="3" t="s">
        <v>912</v>
      </c>
      <c r="E493" s="4">
        <v>70605</v>
      </c>
    </row>
  </sheetData>
  <sheetProtection algorithmName="SHA-512" hashValue="YsJZ3+CECzL4gzqxTuycF9z3LMvVdtW2Bd4HtJYsBUY7ur4diumxf0oa5EjA3kKSUIvltlWz2OgFkQ3DIRdYLg==" saltValue="ZHKHvdA5xxO35giVzcRmbg==" spinCount="100000" sheet="1" objects="1" scenarios="1" sort="0" autoFilter="0" pivotTables="0"/>
  <mergeCells count="2">
    <mergeCell ref="W1:W2"/>
    <mergeCell ref="X1:X2"/>
  </mergeCells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9">
    <tabColor rgb="FFFFFF00"/>
    <pageSetUpPr fitToPage="1"/>
  </sheetPr>
  <dimension ref="A1:AI95"/>
  <sheetViews>
    <sheetView zoomScale="80" zoomScaleNormal="80" workbookViewId="0">
      <pane ySplit="2" topLeftCell="A42" activePane="bottomLeft" state="frozen"/>
      <selection activeCell="C20" sqref="C20"/>
      <selection pane="bottomLeft" activeCell="S96" sqref="S96:S132"/>
    </sheetView>
  </sheetViews>
  <sheetFormatPr baseColWidth="10" defaultColWidth="11.44140625" defaultRowHeight="14.4" x14ac:dyDescent="0.3"/>
  <cols>
    <col min="1" max="2" width="11" style="139" bestFit="1" customWidth="1"/>
    <col min="3" max="3" width="11.44140625" style="139" bestFit="1" customWidth="1"/>
    <col min="4" max="4" width="21.109375" style="139" customWidth="1"/>
    <col min="5" max="5" width="9.109375" style="139" bestFit="1" customWidth="1"/>
    <col min="6" max="6" width="6.44140625" style="139" bestFit="1" customWidth="1"/>
    <col min="7" max="7" width="7.88671875" style="139" bestFit="1" customWidth="1"/>
    <col min="8" max="8" width="7.109375" style="139" bestFit="1" customWidth="1"/>
    <col min="9" max="9" width="9.44140625" style="139" customWidth="1"/>
    <col min="10" max="10" width="11" style="139" bestFit="1" customWidth="1"/>
    <col min="11" max="11" width="9.33203125" style="139" bestFit="1" customWidth="1"/>
    <col min="12" max="12" width="6" style="139" bestFit="1" customWidth="1"/>
    <col min="13" max="13" width="9.33203125" style="139" bestFit="1" customWidth="1"/>
    <col min="14" max="14" width="6.6640625" style="139" bestFit="1" customWidth="1"/>
    <col min="15" max="15" width="7.44140625" style="139" bestFit="1" customWidth="1"/>
    <col min="16" max="16" width="7.88671875" style="139" bestFit="1" customWidth="1"/>
    <col min="17" max="17" width="8.109375" style="139" bestFit="1" customWidth="1"/>
    <col min="18" max="18" width="8.5546875" style="139" bestFit="1" customWidth="1"/>
    <col min="19" max="19" width="8.88671875" style="139" bestFit="1" customWidth="1"/>
    <col min="20" max="20" width="8.5546875" style="139" bestFit="1" customWidth="1"/>
    <col min="21" max="21" width="8.88671875" style="139" bestFit="1" customWidth="1"/>
    <col min="22" max="22" width="8.5546875" style="139" bestFit="1" customWidth="1"/>
    <col min="23" max="23" width="8.88671875" style="139" bestFit="1" customWidth="1"/>
    <col min="24" max="24" width="8.5546875" style="139" bestFit="1" customWidth="1"/>
    <col min="25" max="25" width="8.88671875" style="139" bestFit="1" customWidth="1"/>
    <col min="26" max="26" width="8.5546875" style="139" bestFit="1" customWidth="1"/>
    <col min="27" max="27" width="8.88671875" style="139" bestFit="1" customWidth="1"/>
    <col min="28" max="28" width="8.5546875" style="139" bestFit="1" customWidth="1"/>
    <col min="29" max="29" width="8.88671875" style="139" bestFit="1" customWidth="1"/>
    <col min="30" max="35" width="9.33203125" style="139" bestFit="1" customWidth="1"/>
    <col min="36" max="16384" width="11.44140625" style="139"/>
  </cols>
  <sheetData>
    <row r="1" spans="1:35" s="232" customFormat="1" x14ac:dyDescent="0.3">
      <c r="A1" s="232">
        <v>1</v>
      </c>
      <c r="B1" s="232">
        <v>2</v>
      </c>
      <c r="C1" s="232">
        <v>3</v>
      </c>
      <c r="D1" s="232">
        <v>4</v>
      </c>
      <c r="E1" s="232">
        <v>5</v>
      </c>
      <c r="F1" s="232">
        <v>6</v>
      </c>
      <c r="G1" s="232">
        <v>7</v>
      </c>
      <c r="H1" s="232">
        <v>8</v>
      </c>
      <c r="I1" s="232">
        <v>9</v>
      </c>
      <c r="J1" s="232">
        <v>10</v>
      </c>
      <c r="K1" s="232">
        <v>11</v>
      </c>
      <c r="L1" s="232">
        <v>12</v>
      </c>
      <c r="M1" s="232">
        <v>13</v>
      </c>
      <c r="N1" s="232">
        <v>14</v>
      </c>
      <c r="O1" s="232">
        <v>15</v>
      </c>
      <c r="P1" s="232">
        <v>16</v>
      </c>
      <c r="Q1" s="232">
        <v>17</v>
      </c>
      <c r="R1" s="232">
        <v>18</v>
      </c>
      <c r="S1" s="232">
        <v>19</v>
      </c>
      <c r="T1" s="232">
        <v>20</v>
      </c>
      <c r="U1" s="232">
        <v>21</v>
      </c>
      <c r="V1" s="232">
        <v>22</v>
      </c>
      <c r="W1" s="232">
        <v>23</v>
      </c>
      <c r="X1" s="232">
        <v>24</v>
      </c>
      <c r="Y1" s="232">
        <v>25</v>
      </c>
      <c r="Z1" s="232">
        <v>26</v>
      </c>
      <c r="AA1" s="232">
        <v>27</v>
      </c>
      <c r="AB1" s="232">
        <v>28</v>
      </c>
      <c r="AC1" s="232">
        <v>29</v>
      </c>
      <c r="AD1" s="232">
        <v>30</v>
      </c>
      <c r="AE1" s="232">
        <v>31</v>
      </c>
      <c r="AF1" s="232">
        <v>32</v>
      </c>
      <c r="AG1" s="232">
        <v>33</v>
      </c>
      <c r="AH1" s="232">
        <v>34</v>
      </c>
      <c r="AI1" s="232">
        <v>35</v>
      </c>
    </row>
    <row r="2" spans="1:35" s="234" customFormat="1" x14ac:dyDescent="0.3">
      <c r="A2" s="233" t="s">
        <v>1218</v>
      </c>
      <c r="B2" s="442" t="s">
        <v>18</v>
      </c>
      <c r="C2" s="442" t="s">
        <v>19</v>
      </c>
      <c r="D2" s="442" t="s">
        <v>20</v>
      </c>
      <c r="E2" s="442" t="s">
        <v>286</v>
      </c>
      <c r="F2" s="442" t="s">
        <v>21</v>
      </c>
      <c r="G2" s="442" t="s">
        <v>1220</v>
      </c>
      <c r="H2" s="442" t="s">
        <v>1222</v>
      </c>
      <c r="I2" s="442" t="s">
        <v>1224</v>
      </c>
      <c r="J2" s="442" t="s">
        <v>1225</v>
      </c>
      <c r="K2" s="442" t="s">
        <v>1226</v>
      </c>
      <c r="L2" s="442" t="s">
        <v>22</v>
      </c>
      <c r="M2" s="442" t="s">
        <v>23</v>
      </c>
      <c r="N2" s="442" t="s">
        <v>24</v>
      </c>
      <c r="O2" s="443" t="s">
        <v>0</v>
      </c>
      <c r="P2" s="443" t="s">
        <v>2293</v>
      </c>
      <c r="Q2" s="443" t="s">
        <v>2294</v>
      </c>
      <c r="R2" s="444" t="s">
        <v>2295</v>
      </c>
      <c r="S2" s="444" t="s">
        <v>2296</v>
      </c>
      <c r="T2" s="443" t="s">
        <v>2297</v>
      </c>
      <c r="U2" s="443" t="s">
        <v>2298</v>
      </c>
      <c r="V2" s="444" t="s">
        <v>2299</v>
      </c>
      <c r="W2" s="444" t="s">
        <v>2300</v>
      </c>
      <c r="X2" s="443" t="s">
        <v>2301</v>
      </c>
      <c r="Y2" s="443" t="s">
        <v>2302</v>
      </c>
      <c r="Z2" s="445" t="s">
        <v>2303</v>
      </c>
      <c r="AA2" s="445" t="s">
        <v>2304</v>
      </c>
      <c r="AB2" s="443" t="s">
        <v>2305</v>
      </c>
      <c r="AC2" s="443" t="s">
        <v>2306</v>
      </c>
      <c r="AD2" s="446" t="s">
        <v>2307</v>
      </c>
      <c r="AE2" s="447" t="s">
        <v>2308</v>
      </c>
      <c r="AF2" s="446" t="s">
        <v>2309</v>
      </c>
      <c r="AG2" s="447" t="s">
        <v>2310</v>
      </c>
      <c r="AH2" s="448" t="s">
        <v>2311</v>
      </c>
      <c r="AI2" s="447" t="s">
        <v>2312</v>
      </c>
    </row>
    <row r="3" spans="1:35" x14ac:dyDescent="0.3">
      <c r="A3" s="139" t="str">
        <f>CONCATENATE("4.",B3)</f>
        <v>4.00086</v>
      </c>
      <c r="B3" s="441" t="s">
        <v>1359</v>
      </c>
      <c r="C3" s="441" t="s">
        <v>1360</v>
      </c>
      <c r="D3" s="441" t="s">
        <v>1361</v>
      </c>
      <c r="E3" s="441" t="s">
        <v>3</v>
      </c>
      <c r="F3" s="441" t="s">
        <v>38</v>
      </c>
      <c r="G3" s="441" t="s">
        <v>1</v>
      </c>
      <c r="H3" s="441" t="s">
        <v>1362</v>
      </c>
      <c r="I3" s="441">
        <v>0</v>
      </c>
      <c r="J3" s="441" t="s">
        <v>993</v>
      </c>
      <c r="K3" s="441" t="s">
        <v>1239</v>
      </c>
      <c r="L3" s="441" t="s">
        <v>34</v>
      </c>
      <c r="M3" s="441" t="s">
        <v>1</v>
      </c>
      <c r="N3" s="441" t="s">
        <v>1</v>
      </c>
      <c r="O3" s="441">
        <v>271</v>
      </c>
      <c r="P3" s="441">
        <v>144</v>
      </c>
      <c r="Q3" s="441">
        <v>127</v>
      </c>
      <c r="R3" s="441">
        <v>0</v>
      </c>
      <c r="S3" s="441">
        <v>0</v>
      </c>
      <c r="T3" s="441">
        <v>0</v>
      </c>
      <c r="U3" s="441">
        <v>0</v>
      </c>
      <c r="V3" s="441">
        <v>0</v>
      </c>
      <c r="W3" s="441">
        <v>0</v>
      </c>
      <c r="X3" s="441">
        <v>31</v>
      </c>
      <c r="Y3" s="441">
        <v>11</v>
      </c>
      <c r="Z3" s="441">
        <v>236</v>
      </c>
      <c r="AA3" s="441">
        <v>130</v>
      </c>
      <c r="AB3" s="441">
        <v>4</v>
      </c>
      <c r="AC3" s="441">
        <v>3</v>
      </c>
      <c r="AD3" s="441">
        <v>0</v>
      </c>
      <c r="AE3" s="441">
        <v>0</v>
      </c>
      <c r="AF3" s="441">
        <v>0</v>
      </c>
      <c r="AG3" s="441">
        <v>20</v>
      </c>
      <c r="AH3" s="441">
        <v>106</v>
      </c>
      <c r="AI3" s="441">
        <v>1</v>
      </c>
    </row>
    <row r="4" spans="1:35" x14ac:dyDescent="0.3">
      <c r="A4" s="139" t="str">
        <f t="shared" ref="A4:A67" si="0">CONCATENATE("4.",B4)</f>
        <v>4.00278</v>
      </c>
      <c r="B4" s="441" t="s">
        <v>1763</v>
      </c>
      <c r="C4" s="441" t="s">
        <v>1764</v>
      </c>
      <c r="D4" s="441" t="s">
        <v>1765</v>
      </c>
      <c r="E4" s="441" t="s">
        <v>5</v>
      </c>
      <c r="F4" s="441" t="s">
        <v>58</v>
      </c>
      <c r="G4" s="441" t="s">
        <v>2</v>
      </c>
      <c r="H4" s="441" t="s">
        <v>1362</v>
      </c>
      <c r="I4" s="441">
        <v>0</v>
      </c>
      <c r="J4" s="441" t="s">
        <v>1114</v>
      </c>
      <c r="K4" s="441" t="s">
        <v>1239</v>
      </c>
      <c r="L4" s="441" t="s">
        <v>36</v>
      </c>
      <c r="M4" s="441" t="s">
        <v>1</v>
      </c>
      <c r="N4" s="441" t="s">
        <v>4</v>
      </c>
      <c r="O4" s="441">
        <v>36</v>
      </c>
      <c r="P4" s="441">
        <v>25</v>
      </c>
      <c r="Q4" s="441">
        <v>11</v>
      </c>
      <c r="R4" s="441">
        <v>0</v>
      </c>
      <c r="S4" s="441">
        <v>0</v>
      </c>
      <c r="T4" s="441">
        <v>0</v>
      </c>
      <c r="U4" s="441">
        <v>0</v>
      </c>
      <c r="V4" s="441">
        <v>0</v>
      </c>
      <c r="W4" s="441">
        <v>0</v>
      </c>
      <c r="X4" s="441">
        <v>19</v>
      </c>
      <c r="Y4" s="441">
        <v>12</v>
      </c>
      <c r="Z4" s="441">
        <v>16</v>
      </c>
      <c r="AA4" s="441">
        <v>12</v>
      </c>
      <c r="AB4" s="441">
        <v>1</v>
      </c>
      <c r="AC4" s="441">
        <v>1</v>
      </c>
      <c r="AD4" s="441">
        <v>0</v>
      </c>
      <c r="AE4" s="441">
        <v>0</v>
      </c>
      <c r="AF4" s="441">
        <v>0</v>
      </c>
      <c r="AG4" s="441">
        <v>7</v>
      </c>
      <c r="AH4" s="441">
        <v>4</v>
      </c>
      <c r="AI4" s="441">
        <v>0</v>
      </c>
    </row>
    <row r="5" spans="1:35" x14ac:dyDescent="0.3">
      <c r="A5" s="139" t="str">
        <f t="shared" si="0"/>
        <v>4.00708</v>
      </c>
      <c r="B5" s="441" t="s">
        <v>1259</v>
      </c>
      <c r="C5" s="441" t="s">
        <v>1789</v>
      </c>
      <c r="D5" s="441" t="s">
        <v>1260</v>
      </c>
      <c r="E5" s="441" t="s">
        <v>111</v>
      </c>
      <c r="F5" s="441" t="s">
        <v>35</v>
      </c>
      <c r="G5" s="441" t="s">
        <v>7</v>
      </c>
      <c r="H5" s="441" t="s">
        <v>1362</v>
      </c>
      <c r="I5" s="441" t="s">
        <v>1787</v>
      </c>
      <c r="J5" s="441" t="s">
        <v>993</v>
      </c>
      <c r="K5" s="441" t="s">
        <v>1239</v>
      </c>
      <c r="L5" s="441" t="s">
        <v>32</v>
      </c>
      <c r="M5" s="441" t="s">
        <v>3</v>
      </c>
      <c r="N5" s="441" t="s">
        <v>1</v>
      </c>
      <c r="O5" s="441">
        <v>9</v>
      </c>
      <c r="P5" s="441">
        <v>4</v>
      </c>
      <c r="Q5" s="441">
        <v>5</v>
      </c>
      <c r="R5" s="441">
        <v>0</v>
      </c>
      <c r="S5" s="441">
        <v>0</v>
      </c>
      <c r="T5" s="441">
        <v>0</v>
      </c>
      <c r="U5" s="441">
        <v>0</v>
      </c>
      <c r="V5" s="441">
        <v>0</v>
      </c>
      <c r="W5" s="441">
        <v>0</v>
      </c>
      <c r="X5" s="441">
        <v>3</v>
      </c>
      <c r="Y5" s="441">
        <v>1</v>
      </c>
      <c r="Z5" s="441">
        <v>5</v>
      </c>
      <c r="AA5" s="441">
        <v>3</v>
      </c>
      <c r="AB5" s="441">
        <v>1</v>
      </c>
      <c r="AC5" s="441">
        <v>0</v>
      </c>
      <c r="AD5" s="441">
        <v>0</v>
      </c>
      <c r="AE5" s="441">
        <v>0</v>
      </c>
      <c r="AF5" s="441">
        <v>0</v>
      </c>
      <c r="AG5" s="441">
        <v>2</v>
      </c>
      <c r="AH5" s="441">
        <v>2</v>
      </c>
      <c r="AI5" s="441">
        <v>1</v>
      </c>
    </row>
    <row r="6" spans="1:35" x14ac:dyDescent="0.3">
      <c r="A6" s="139" t="str">
        <f t="shared" si="0"/>
        <v>4.00763</v>
      </c>
      <c r="B6" s="441" t="s">
        <v>1474</v>
      </c>
      <c r="C6" s="441" t="s">
        <v>1800</v>
      </c>
      <c r="D6" s="441" t="s">
        <v>1475</v>
      </c>
      <c r="E6" s="441" t="s">
        <v>5</v>
      </c>
      <c r="F6" s="441" t="s">
        <v>58</v>
      </c>
      <c r="G6" s="441" t="s">
        <v>6</v>
      </c>
      <c r="H6" s="441" t="s">
        <v>1362</v>
      </c>
      <c r="I6" s="441" t="s">
        <v>1787</v>
      </c>
      <c r="J6" s="441" t="s">
        <v>993</v>
      </c>
      <c r="K6" s="441" t="s">
        <v>1239</v>
      </c>
      <c r="L6" s="441" t="s">
        <v>36</v>
      </c>
      <c r="M6" s="441" t="s">
        <v>3</v>
      </c>
      <c r="N6" s="441" t="s">
        <v>1</v>
      </c>
      <c r="O6" s="441">
        <v>15</v>
      </c>
      <c r="P6" s="441">
        <v>6</v>
      </c>
      <c r="Q6" s="441">
        <v>9</v>
      </c>
      <c r="R6" s="441">
        <v>0</v>
      </c>
      <c r="S6" s="441">
        <v>0</v>
      </c>
      <c r="T6" s="441">
        <v>0</v>
      </c>
      <c r="U6" s="441">
        <v>0</v>
      </c>
      <c r="V6" s="441">
        <v>0</v>
      </c>
      <c r="W6" s="441">
        <v>0</v>
      </c>
      <c r="X6" s="441">
        <v>6</v>
      </c>
      <c r="Y6" s="441">
        <v>3</v>
      </c>
      <c r="Z6" s="441">
        <v>6</v>
      </c>
      <c r="AA6" s="441">
        <v>2</v>
      </c>
      <c r="AB6" s="441">
        <v>3</v>
      </c>
      <c r="AC6" s="441">
        <v>1</v>
      </c>
      <c r="AD6" s="441">
        <v>0</v>
      </c>
      <c r="AE6" s="441">
        <v>0</v>
      </c>
      <c r="AF6" s="441">
        <v>0</v>
      </c>
      <c r="AG6" s="441">
        <v>3</v>
      </c>
      <c r="AH6" s="441">
        <v>4</v>
      </c>
      <c r="AI6" s="441">
        <v>2</v>
      </c>
    </row>
    <row r="7" spans="1:35" x14ac:dyDescent="0.3">
      <c r="A7" s="139" t="str">
        <f t="shared" si="0"/>
        <v>4.00800</v>
      </c>
      <c r="B7" s="441" t="s">
        <v>1617</v>
      </c>
      <c r="C7" s="441" t="s">
        <v>1824</v>
      </c>
      <c r="D7" s="441" t="s">
        <v>1618</v>
      </c>
      <c r="E7" s="441" t="s">
        <v>14</v>
      </c>
      <c r="F7" s="441" t="s">
        <v>45</v>
      </c>
      <c r="G7" s="441" t="s">
        <v>1</v>
      </c>
      <c r="H7" s="441" t="s">
        <v>1362</v>
      </c>
      <c r="I7" s="441" t="s">
        <v>1787</v>
      </c>
      <c r="J7" s="441" t="s">
        <v>993</v>
      </c>
      <c r="K7" s="441" t="s">
        <v>1239</v>
      </c>
      <c r="L7" s="441" t="s">
        <v>44</v>
      </c>
      <c r="M7" s="441" t="s">
        <v>1</v>
      </c>
      <c r="N7" s="441" t="s">
        <v>9</v>
      </c>
      <c r="O7" s="441">
        <v>196</v>
      </c>
      <c r="P7" s="441">
        <v>83</v>
      </c>
      <c r="Q7" s="441">
        <v>113</v>
      </c>
      <c r="R7" s="441">
        <v>0</v>
      </c>
      <c r="S7" s="441">
        <v>0</v>
      </c>
      <c r="T7" s="441">
        <v>0</v>
      </c>
      <c r="U7" s="441">
        <v>0</v>
      </c>
      <c r="V7" s="441">
        <v>0</v>
      </c>
      <c r="W7" s="441">
        <v>0</v>
      </c>
      <c r="X7" s="441">
        <v>144</v>
      </c>
      <c r="Y7" s="441">
        <v>63</v>
      </c>
      <c r="Z7" s="441">
        <v>33</v>
      </c>
      <c r="AA7" s="441">
        <v>12</v>
      </c>
      <c r="AB7" s="441">
        <v>19</v>
      </c>
      <c r="AC7" s="441">
        <v>8</v>
      </c>
      <c r="AD7" s="441">
        <v>0</v>
      </c>
      <c r="AE7" s="441">
        <v>0</v>
      </c>
      <c r="AF7" s="441">
        <v>0</v>
      </c>
      <c r="AG7" s="441">
        <v>81</v>
      </c>
      <c r="AH7" s="441">
        <v>21</v>
      </c>
      <c r="AI7" s="441">
        <v>11</v>
      </c>
    </row>
    <row r="8" spans="1:35" x14ac:dyDescent="0.3">
      <c r="A8" s="139" t="str">
        <f t="shared" si="0"/>
        <v>4.00833</v>
      </c>
      <c r="B8" s="441" t="s">
        <v>136</v>
      </c>
      <c r="C8" s="441" t="s">
        <v>1850</v>
      </c>
      <c r="D8" s="441" t="s">
        <v>1731</v>
      </c>
      <c r="E8" s="441" t="s">
        <v>80</v>
      </c>
      <c r="F8" s="441" t="s">
        <v>939</v>
      </c>
      <c r="G8" s="441" t="s">
        <v>1</v>
      </c>
      <c r="H8" s="441" t="s">
        <v>1362</v>
      </c>
      <c r="I8" s="441" t="s">
        <v>1787</v>
      </c>
      <c r="J8" s="441" t="s">
        <v>993</v>
      </c>
      <c r="K8" s="441" t="s">
        <v>1239</v>
      </c>
      <c r="L8" s="441" t="s">
        <v>39</v>
      </c>
      <c r="M8" s="441" t="s">
        <v>1</v>
      </c>
      <c r="N8" s="441" t="s">
        <v>1</v>
      </c>
      <c r="O8" s="441">
        <v>14</v>
      </c>
      <c r="P8" s="441">
        <v>9</v>
      </c>
      <c r="Q8" s="441">
        <v>5</v>
      </c>
      <c r="R8" s="441">
        <v>0</v>
      </c>
      <c r="S8" s="441">
        <v>0</v>
      </c>
      <c r="T8" s="441">
        <v>0</v>
      </c>
      <c r="U8" s="441">
        <v>0</v>
      </c>
      <c r="V8" s="441">
        <v>0</v>
      </c>
      <c r="W8" s="441">
        <v>0</v>
      </c>
      <c r="X8" s="441">
        <v>10</v>
      </c>
      <c r="Y8" s="441">
        <v>9</v>
      </c>
      <c r="Z8" s="441">
        <v>4</v>
      </c>
      <c r="AA8" s="441">
        <v>0</v>
      </c>
      <c r="AB8" s="441">
        <v>0</v>
      </c>
      <c r="AC8" s="441">
        <v>0</v>
      </c>
      <c r="AD8" s="441">
        <v>0</v>
      </c>
      <c r="AE8" s="441">
        <v>0</v>
      </c>
      <c r="AF8" s="441">
        <v>0</v>
      </c>
      <c r="AG8" s="441">
        <v>1</v>
      </c>
      <c r="AH8" s="441">
        <v>4</v>
      </c>
      <c r="AI8" s="441">
        <v>0</v>
      </c>
    </row>
    <row r="9" spans="1:35" x14ac:dyDescent="0.3">
      <c r="A9" s="139" t="str">
        <f t="shared" si="0"/>
        <v>4.00838</v>
      </c>
      <c r="B9" s="441" t="s">
        <v>96</v>
      </c>
      <c r="C9" s="441" t="s">
        <v>1512</v>
      </c>
      <c r="D9" s="441" t="s">
        <v>1517</v>
      </c>
      <c r="E9" s="441" t="s">
        <v>9</v>
      </c>
      <c r="F9" s="441" t="s">
        <v>78</v>
      </c>
      <c r="G9" s="441" t="s">
        <v>2</v>
      </c>
      <c r="H9" s="441" t="s">
        <v>1362</v>
      </c>
      <c r="I9" s="441" t="s">
        <v>1787</v>
      </c>
      <c r="J9" s="441" t="s">
        <v>993</v>
      </c>
      <c r="K9" s="441" t="s">
        <v>1239</v>
      </c>
      <c r="L9" s="441" t="s">
        <v>57</v>
      </c>
      <c r="M9" s="441" t="s">
        <v>1</v>
      </c>
      <c r="N9" s="441" t="s">
        <v>1</v>
      </c>
      <c r="O9" s="441">
        <v>36</v>
      </c>
      <c r="P9" s="441">
        <v>18</v>
      </c>
      <c r="Q9" s="441">
        <v>18</v>
      </c>
      <c r="R9" s="441">
        <v>0</v>
      </c>
      <c r="S9" s="441">
        <v>0</v>
      </c>
      <c r="T9" s="441">
        <v>0</v>
      </c>
      <c r="U9" s="441">
        <v>0</v>
      </c>
      <c r="V9" s="441">
        <v>0</v>
      </c>
      <c r="W9" s="441">
        <v>0</v>
      </c>
      <c r="X9" s="441">
        <v>25</v>
      </c>
      <c r="Y9" s="441">
        <v>12</v>
      </c>
      <c r="Z9" s="441">
        <v>9</v>
      </c>
      <c r="AA9" s="441">
        <v>5</v>
      </c>
      <c r="AB9" s="441">
        <v>2</v>
      </c>
      <c r="AC9" s="441">
        <v>1</v>
      </c>
      <c r="AD9" s="441">
        <v>0</v>
      </c>
      <c r="AE9" s="441">
        <v>0</v>
      </c>
      <c r="AF9" s="441">
        <v>0</v>
      </c>
      <c r="AG9" s="441">
        <v>13</v>
      </c>
      <c r="AH9" s="441">
        <v>4</v>
      </c>
      <c r="AI9" s="441">
        <v>1</v>
      </c>
    </row>
    <row r="10" spans="1:35" x14ac:dyDescent="0.3">
      <c r="A10" s="139" t="str">
        <f t="shared" si="0"/>
        <v>4.00860</v>
      </c>
      <c r="B10" s="441" t="s">
        <v>1840</v>
      </c>
      <c r="C10" s="441" t="s">
        <v>1836</v>
      </c>
      <c r="D10" s="441" t="s">
        <v>1841</v>
      </c>
      <c r="E10" s="441" t="s">
        <v>1</v>
      </c>
      <c r="F10" s="441" t="s">
        <v>419</v>
      </c>
      <c r="G10" s="441" t="s">
        <v>4</v>
      </c>
      <c r="H10" s="441" t="s">
        <v>1362</v>
      </c>
      <c r="I10" s="441" t="s">
        <v>1787</v>
      </c>
      <c r="J10" s="441" t="s">
        <v>993</v>
      </c>
      <c r="K10" s="441" t="s">
        <v>1239</v>
      </c>
      <c r="L10" s="441" t="s">
        <v>32</v>
      </c>
      <c r="M10" s="441" t="s">
        <v>41</v>
      </c>
      <c r="N10" s="441" t="s">
        <v>2</v>
      </c>
      <c r="O10" s="441">
        <v>0</v>
      </c>
      <c r="P10" s="441">
        <v>0</v>
      </c>
      <c r="Q10" s="441">
        <v>0</v>
      </c>
      <c r="R10" s="441">
        <v>0</v>
      </c>
      <c r="S10" s="441">
        <v>0</v>
      </c>
      <c r="T10" s="441">
        <v>0</v>
      </c>
      <c r="U10" s="441">
        <v>0</v>
      </c>
      <c r="V10" s="441">
        <v>0</v>
      </c>
      <c r="W10" s="441">
        <v>0</v>
      </c>
      <c r="X10" s="441">
        <v>0</v>
      </c>
      <c r="Y10" s="441">
        <v>0</v>
      </c>
      <c r="Z10" s="441">
        <v>0</v>
      </c>
      <c r="AA10" s="441">
        <v>0</v>
      </c>
      <c r="AB10" s="441">
        <v>0</v>
      </c>
      <c r="AC10" s="441">
        <v>0</v>
      </c>
      <c r="AD10" s="441">
        <v>0</v>
      </c>
      <c r="AE10" s="441">
        <v>0</v>
      </c>
      <c r="AF10" s="441">
        <v>0</v>
      </c>
      <c r="AG10" s="441">
        <v>0</v>
      </c>
      <c r="AH10" s="441">
        <v>0</v>
      </c>
      <c r="AI10" s="441">
        <v>0</v>
      </c>
    </row>
    <row r="11" spans="1:35" x14ac:dyDescent="0.3">
      <c r="A11" s="139" t="str">
        <f t="shared" si="0"/>
        <v>4.00876</v>
      </c>
      <c r="B11" s="441" t="s">
        <v>1311</v>
      </c>
      <c r="C11" s="441" t="s">
        <v>1305</v>
      </c>
      <c r="D11" s="441" t="s">
        <v>1312</v>
      </c>
      <c r="E11" s="441" t="s">
        <v>1076</v>
      </c>
      <c r="F11" s="441" t="s">
        <v>70</v>
      </c>
      <c r="G11" s="441" t="s">
        <v>2</v>
      </c>
      <c r="H11" s="441" t="s">
        <v>1362</v>
      </c>
      <c r="I11" s="441" t="s">
        <v>1787</v>
      </c>
      <c r="J11" s="441" t="s">
        <v>993</v>
      </c>
      <c r="K11" s="441" t="s">
        <v>1264</v>
      </c>
      <c r="L11" s="441" t="s">
        <v>32</v>
      </c>
      <c r="M11" s="441" t="s">
        <v>113</v>
      </c>
      <c r="N11" s="441" t="s">
        <v>1</v>
      </c>
      <c r="O11" s="441">
        <v>9</v>
      </c>
      <c r="P11" s="441">
        <v>6</v>
      </c>
      <c r="Q11" s="441">
        <v>3</v>
      </c>
      <c r="R11" s="441">
        <v>0</v>
      </c>
      <c r="S11" s="441">
        <v>0</v>
      </c>
      <c r="T11" s="441">
        <v>0</v>
      </c>
      <c r="U11" s="441">
        <v>0</v>
      </c>
      <c r="V11" s="441">
        <v>0</v>
      </c>
      <c r="W11" s="441">
        <v>0</v>
      </c>
      <c r="X11" s="441">
        <v>6</v>
      </c>
      <c r="Y11" s="441">
        <v>5</v>
      </c>
      <c r="Z11" s="441">
        <v>1</v>
      </c>
      <c r="AA11" s="441">
        <v>0</v>
      </c>
      <c r="AB11" s="441">
        <v>2</v>
      </c>
      <c r="AC11" s="441">
        <v>1</v>
      </c>
      <c r="AD11" s="441">
        <v>0</v>
      </c>
      <c r="AE11" s="441">
        <v>0</v>
      </c>
      <c r="AF11" s="441">
        <v>0</v>
      </c>
      <c r="AG11" s="441">
        <v>1</v>
      </c>
      <c r="AH11" s="441">
        <v>1</v>
      </c>
      <c r="AI11" s="441">
        <v>1</v>
      </c>
    </row>
    <row r="12" spans="1:35" x14ac:dyDescent="0.3">
      <c r="A12" s="139" t="str">
        <f t="shared" si="0"/>
        <v>4.00880</v>
      </c>
      <c r="B12" s="441" t="s">
        <v>1649</v>
      </c>
      <c r="C12" s="441" t="s">
        <v>1865</v>
      </c>
      <c r="D12" s="441" t="s">
        <v>1650</v>
      </c>
      <c r="E12" s="441" t="s">
        <v>1078</v>
      </c>
      <c r="F12" s="441" t="s">
        <v>422</v>
      </c>
      <c r="G12" s="441" t="s">
        <v>1</v>
      </c>
      <c r="H12" s="441" t="s">
        <v>1362</v>
      </c>
      <c r="I12" s="441" t="s">
        <v>1787</v>
      </c>
      <c r="J12" s="441" t="s">
        <v>993</v>
      </c>
      <c r="K12" s="441" t="s">
        <v>1239</v>
      </c>
      <c r="L12" s="441" t="s">
        <v>44</v>
      </c>
      <c r="M12" s="441" t="s">
        <v>3</v>
      </c>
      <c r="N12" s="441" t="s">
        <v>1</v>
      </c>
      <c r="O12" s="441">
        <v>31</v>
      </c>
      <c r="P12" s="441">
        <v>16</v>
      </c>
      <c r="Q12" s="441">
        <v>15</v>
      </c>
      <c r="R12" s="441">
        <v>0</v>
      </c>
      <c r="S12" s="441">
        <v>0</v>
      </c>
      <c r="T12" s="441">
        <v>0</v>
      </c>
      <c r="U12" s="441">
        <v>0</v>
      </c>
      <c r="V12" s="441">
        <v>0</v>
      </c>
      <c r="W12" s="441">
        <v>0</v>
      </c>
      <c r="X12" s="441">
        <v>9</v>
      </c>
      <c r="Y12" s="441">
        <v>6</v>
      </c>
      <c r="Z12" s="441">
        <v>5</v>
      </c>
      <c r="AA12" s="441">
        <v>2</v>
      </c>
      <c r="AB12" s="441">
        <v>17</v>
      </c>
      <c r="AC12" s="441">
        <v>8</v>
      </c>
      <c r="AD12" s="441">
        <v>0</v>
      </c>
      <c r="AE12" s="441">
        <v>0</v>
      </c>
      <c r="AF12" s="441">
        <v>0</v>
      </c>
      <c r="AG12" s="441">
        <v>3</v>
      </c>
      <c r="AH12" s="441">
        <v>3</v>
      </c>
      <c r="AI12" s="441">
        <v>9</v>
      </c>
    </row>
    <row r="13" spans="1:35" x14ac:dyDescent="0.3">
      <c r="A13" s="139" t="str">
        <f t="shared" si="0"/>
        <v>4.00891</v>
      </c>
      <c r="B13" s="441" t="s">
        <v>1250</v>
      </c>
      <c r="C13" s="441" t="s">
        <v>1246</v>
      </c>
      <c r="D13" s="441" t="s">
        <v>1251</v>
      </c>
      <c r="E13" s="441" t="s">
        <v>1</v>
      </c>
      <c r="F13" s="441" t="s">
        <v>419</v>
      </c>
      <c r="G13" s="441" t="s">
        <v>1</v>
      </c>
      <c r="H13" s="441" t="s">
        <v>1362</v>
      </c>
      <c r="I13" s="441" t="s">
        <v>1787</v>
      </c>
      <c r="J13" s="441" t="s">
        <v>993</v>
      </c>
      <c r="K13" s="441" t="s">
        <v>1239</v>
      </c>
      <c r="L13" s="441" t="s">
        <v>32</v>
      </c>
      <c r="M13" s="441" t="s">
        <v>1</v>
      </c>
      <c r="N13" s="441" t="s">
        <v>13</v>
      </c>
      <c r="O13" s="441">
        <v>2</v>
      </c>
      <c r="P13" s="441">
        <v>2</v>
      </c>
      <c r="Q13" s="441">
        <v>0</v>
      </c>
      <c r="R13" s="441">
        <v>0</v>
      </c>
      <c r="S13" s="441">
        <v>0</v>
      </c>
      <c r="T13" s="441">
        <v>0</v>
      </c>
      <c r="U13" s="441">
        <v>0</v>
      </c>
      <c r="V13" s="441">
        <v>0</v>
      </c>
      <c r="W13" s="441">
        <v>0</v>
      </c>
      <c r="X13" s="441">
        <v>1</v>
      </c>
      <c r="Y13" s="441">
        <v>1</v>
      </c>
      <c r="Z13" s="441">
        <v>1</v>
      </c>
      <c r="AA13" s="441">
        <v>1</v>
      </c>
      <c r="AB13" s="441">
        <v>0</v>
      </c>
      <c r="AC13" s="441">
        <v>0</v>
      </c>
      <c r="AD13" s="441">
        <v>0</v>
      </c>
      <c r="AE13" s="441">
        <v>0</v>
      </c>
      <c r="AF13" s="441">
        <v>0</v>
      </c>
      <c r="AG13" s="441">
        <v>0</v>
      </c>
      <c r="AH13" s="441">
        <v>0</v>
      </c>
      <c r="AI13" s="441">
        <v>0</v>
      </c>
    </row>
    <row r="14" spans="1:35" x14ac:dyDescent="0.3">
      <c r="A14" s="139" t="str">
        <f t="shared" si="0"/>
        <v>4.00894</v>
      </c>
      <c r="B14" s="441" t="s">
        <v>1634</v>
      </c>
      <c r="C14" s="441" t="s">
        <v>1628</v>
      </c>
      <c r="D14" s="441" t="s">
        <v>1635</v>
      </c>
      <c r="E14" s="441" t="s">
        <v>1081</v>
      </c>
      <c r="F14" s="441" t="s">
        <v>121</v>
      </c>
      <c r="G14" s="441" t="s">
        <v>1</v>
      </c>
      <c r="H14" s="441" t="s">
        <v>1362</v>
      </c>
      <c r="I14" s="441" t="s">
        <v>1787</v>
      </c>
      <c r="J14" s="441" t="s">
        <v>993</v>
      </c>
      <c r="K14" s="441" t="s">
        <v>1264</v>
      </c>
      <c r="L14" s="441" t="s">
        <v>44</v>
      </c>
      <c r="M14" s="441" t="s">
        <v>1</v>
      </c>
      <c r="N14" s="441" t="s">
        <v>5</v>
      </c>
      <c r="O14" s="441">
        <v>2</v>
      </c>
      <c r="P14" s="441">
        <v>0</v>
      </c>
      <c r="Q14" s="441">
        <v>2</v>
      </c>
      <c r="R14" s="441">
        <v>0</v>
      </c>
      <c r="S14" s="441">
        <v>0</v>
      </c>
      <c r="T14" s="441">
        <v>0</v>
      </c>
      <c r="U14" s="441">
        <v>0</v>
      </c>
      <c r="V14" s="441">
        <v>0</v>
      </c>
      <c r="W14" s="441">
        <v>0</v>
      </c>
      <c r="X14" s="441">
        <v>2</v>
      </c>
      <c r="Y14" s="441">
        <v>0</v>
      </c>
      <c r="Z14" s="441">
        <v>0</v>
      </c>
      <c r="AA14" s="441">
        <v>0</v>
      </c>
      <c r="AB14" s="441">
        <v>0</v>
      </c>
      <c r="AC14" s="441">
        <v>0</v>
      </c>
      <c r="AD14" s="441">
        <v>0</v>
      </c>
      <c r="AE14" s="441">
        <v>0</v>
      </c>
      <c r="AF14" s="441">
        <v>0</v>
      </c>
      <c r="AG14" s="441">
        <v>2</v>
      </c>
      <c r="AH14" s="441">
        <v>0</v>
      </c>
      <c r="AI14" s="441">
        <v>0</v>
      </c>
    </row>
    <row r="15" spans="1:35" x14ac:dyDescent="0.3">
      <c r="A15" s="139" t="str">
        <f t="shared" si="0"/>
        <v>4.00904</v>
      </c>
      <c r="B15" s="441" t="s">
        <v>1279</v>
      </c>
      <c r="C15" s="441" t="s">
        <v>1275</v>
      </c>
      <c r="D15" s="441" t="s">
        <v>1280</v>
      </c>
      <c r="E15" s="441" t="s">
        <v>2</v>
      </c>
      <c r="F15" s="441" t="s">
        <v>65</v>
      </c>
      <c r="G15" s="441" t="s">
        <v>1</v>
      </c>
      <c r="H15" s="441" t="s">
        <v>1362</v>
      </c>
      <c r="I15" s="441" t="s">
        <v>1787</v>
      </c>
      <c r="J15" s="441" t="s">
        <v>993</v>
      </c>
      <c r="K15" s="441" t="s">
        <v>1239</v>
      </c>
      <c r="L15" s="441" t="s">
        <v>32</v>
      </c>
      <c r="M15" s="441" t="s">
        <v>4</v>
      </c>
      <c r="N15" s="441" t="s">
        <v>1</v>
      </c>
      <c r="O15" s="441">
        <v>5</v>
      </c>
      <c r="P15" s="441">
        <v>3</v>
      </c>
      <c r="Q15" s="441">
        <v>2</v>
      </c>
      <c r="R15" s="441">
        <v>0</v>
      </c>
      <c r="S15" s="441">
        <v>0</v>
      </c>
      <c r="T15" s="441">
        <v>0</v>
      </c>
      <c r="U15" s="441">
        <v>0</v>
      </c>
      <c r="V15" s="441">
        <v>0</v>
      </c>
      <c r="W15" s="441">
        <v>0</v>
      </c>
      <c r="X15" s="441">
        <v>4</v>
      </c>
      <c r="Y15" s="441">
        <v>2</v>
      </c>
      <c r="Z15" s="441">
        <v>1</v>
      </c>
      <c r="AA15" s="441">
        <v>1</v>
      </c>
      <c r="AB15" s="441">
        <v>0</v>
      </c>
      <c r="AC15" s="441">
        <v>0</v>
      </c>
      <c r="AD15" s="441">
        <v>0</v>
      </c>
      <c r="AE15" s="441">
        <v>0</v>
      </c>
      <c r="AF15" s="441">
        <v>0</v>
      </c>
      <c r="AG15" s="441">
        <v>2</v>
      </c>
      <c r="AH15" s="441">
        <v>0</v>
      </c>
      <c r="AI15" s="441">
        <v>0</v>
      </c>
    </row>
    <row r="16" spans="1:35" x14ac:dyDescent="0.3">
      <c r="A16" s="139" t="str">
        <f t="shared" si="0"/>
        <v>4.00905</v>
      </c>
      <c r="B16" s="441" t="s">
        <v>1760</v>
      </c>
      <c r="C16" s="441" t="s">
        <v>1755</v>
      </c>
      <c r="D16" s="441" t="s">
        <v>1761</v>
      </c>
      <c r="E16" s="441" t="s">
        <v>15</v>
      </c>
      <c r="F16" s="441" t="s">
        <v>87</v>
      </c>
      <c r="G16" s="441" t="s">
        <v>5</v>
      </c>
      <c r="H16" s="441" t="s">
        <v>1362</v>
      </c>
      <c r="I16" s="441" t="s">
        <v>1787</v>
      </c>
      <c r="J16" s="441" t="s">
        <v>993</v>
      </c>
      <c r="K16" s="441" t="s">
        <v>1239</v>
      </c>
      <c r="L16" s="441" t="s">
        <v>44</v>
      </c>
      <c r="M16" s="441" t="s">
        <v>13</v>
      </c>
      <c r="N16" s="441" t="s">
        <v>1</v>
      </c>
      <c r="O16" s="441">
        <v>0</v>
      </c>
      <c r="P16" s="441">
        <v>0</v>
      </c>
      <c r="Q16" s="441">
        <v>0</v>
      </c>
      <c r="R16" s="441">
        <v>0</v>
      </c>
      <c r="S16" s="441">
        <v>0</v>
      </c>
      <c r="T16" s="441">
        <v>0</v>
      </c>
      <c r="U16" s="441">
        <v>0</v>
      </c>
      <c r="V16" s="441">
        <v>0</v>
      </c>
      <c r="W16" s="441">
        <v>0</v>
      </c>
      <c r="X16" s="441">
        <v>0</v>
      </c>
      <c r="Y16" s="441">
        <v>0</v>
      </c>
      <c r="Z16" s="441">
        <v>0</v>
      </c>
      <c r="AA16" s="441">
        <v>0</v>
      </c>
      <c r="AB16" s="441">
        <v>0</v>
      </c>
      <c r="AC16" s="441">
        <v>0</v>
      </c>
      <c r="AD16" s="441">
        <v>0</v>
      </c>
      <c r="AE16" s="441">
        <v>0</v>
      </c>
      <c r="AF16" s="441">
        <v>0</v>
      </c>
      <c r="AG16" s="441">
        <v>0</v>
      </c>
      <c r="AH16" s="441">
        <v>0</v>
      </c>
      <c r="AI16" s="441">
        <v>0</v>
      </c>
    </row>
    <row r="17" spans="1:35" x14ac:dyDescent="0.3">
      <c r="A17" s="139" t="str">
        <f t="shared" si="0"/>
        <v>4.00906</v>
      </c>
      <c r="B17" s="441" t="s">
        <v>1610</v>
      </c>
      <c r="C17" s="441" t="s">
        <v>1603</v>
      </c>
      <c r="D17" s="441" t="s">
        <v>1611</v>
      </c>
      <c r="E17" s="441" t="s">
        <v>10</v>
      </c>
      <c r="F17" s="441" t="s">
        <v>118</v>
      </c>
      <c r="G17" s="441" t="s">
        <v>5</v>
      </c>
      <c r="H17" s="441" t="s">
        <v>1362</v>
      </c>
      <c r="I17" s="441" t="s">
        <v>1787</v>
      </c>
      <c r="J17" s="441" t="s">
        <v>993</v>
      </c>
      <c r="K17" s="441" t="s">
        <v>1264</v>
      </c>
      <c r="L17" s="441" t="s">
        <v>57</v>
      </c>
      <c r="M17" s="441" t="s">
        <v>13</v>
      </c>
      <c r="N17" s="441" t="s">
        <v>1</v>
      </c>
      <c r="O17" s="441">
        <v>17</v>
      </c>
      <c r="P17" s="441">
        <v>5</v>
      </c>
      <c r="Q17" s="441">
        <v>12</v>
      </c>
      <c r="R17" s="441">
        <v>0</v>
      </c>
      <c r="S17" s="441">
        <v>0</v>
      </c>
      <c r="T17" s="441">
        <v>0</v>
      </c>
      <c r="U17" s="441">
        <v>0</v>
      </c>
      <c r="V17" s="441">
        <v>0</v>
      </c>
      <c r="W17" s="441">
        <v>0</v>
      </c>
      <c r="X17" s="441">
        <v>4</v>
      </c>
      <c r="Y17" s="441">
        <v>0</v>
      </c>
      <c r="Z17" s="441">
        <v>9</v>
      </c>
      <c r="AA17" s="441">
        <v>3</v>
      </c>
      <c r="AB17" s="441">
        <v>4</v>
      </c>
      <c r="AC17" s="441">
        <v>2</v>
      </c>
      <c r="AD17" s="441">
        <v>0</v>
      </c>
      <c r="AE17" s="441">
        <v>0</v>
      </c>
      <c r="AF17" s="441">
        <v>0</v>
      </c>
      <c r="AG17" s="441">
        <v>4</v>
      </c>
      <c r="AH17" s="441">
        <v>6</v>
      </c>
      <c r="AI17" s="441">
        <v>2</v>
      </c>
    </row>
    <row r="18" spans="1:35" x14ac:dyDescent="0.3">
      <c r="A18" s="139" t="str">
        <f t="shared" si="0"/>
        <v>4.00907</v>
      </c>
      <c r="B18" s="441" t="s">
        <v>1822</v>
      </c>
      <c r="C18" s="441" t="s">
        <v>1819</v>
      </c>
      <c r="D18" s="441" t="s">
        <v>1823</v>
      </c>
      <c r="E18" s="441" t="s">
        <v>1</v>
      </c>
      <c r="F18" s="441" t="s">
        <v>419</v>
      </c>
      <c r="G18" s="441" t="s">
        <v>4</v>
      </c>
      <c r="H18" s="441" t="s">
        <v>1362</v>
      </c>
      <c r="I18" s="441" t="s">
        <v>1787</v>
      </c>
      <c r="J18" s="441" t="s">
        <v>993</v>
      </c>
      <c r="K18" s="441" t="s">
        <v>1239</v>
      </c>
      <c r="L18" s="441" t="s">
        <v>32</v>
      </c>
      <c r="M18" s="441" t="s">
        <v>41</v>
      </c>
      <c r="N18" s="441" t="s">
        <v>4</v>
      </c>
      <c r="O18" s="441">
        <v>46</v>
      </c>
      <c r="P18" s="441">
        <v>19</v>
      </c>
      <c r="Q18" s="441">
        <v>27</v>
      </c>
      <c r="R18" s="441">
        <v>0</v>
      </c>
      <c r="S18" s="441">
        <v>0</v>
      </c>
      <c r="T18" s="441">
        <v>0</v>
      </c>
      <c r="U18" s="441">
        <v>0</v>
      </c>
      <c r="V18" s="441">
        <v>0</v>
      </c>
      <c r="W18" s="441">
        <v>0</v>
      </c>
      <c r="X18" s="441">
        <v>32</v>
      </c>
      <c r="Y18" s="441">
        <v>13</v>
      </c>
      <c r="Z18" s="441">
        <v>14</v>
      </c>
      <c r="AA18" s="441">
        <v>6</v>
      </c>
      <c r="AB18" s="441">
        <v>0</v>
      </c>
      <c r="AC18" s="441">
        <v>0</v>
      </c>
      <c r="AD18" s="441">
        <v>0</v>
      </c>
      <c r="AE18" s="441">
        <v>0</v>
      </c>
      <c r="AF18" s="441">
        <v>0</v>
      </c>
      <c r="AG18" s="441">
        <v>19</v>
      </c>
      <c r="AH18" s="441">
        <v>8</v>
      </c>
      <c r="AI18" s="441">
        <v>0</v>
      </c>
    </row>
    <row r="19" spans="1:35" x14ac:dyDescent="0.3">
      <c r="A19" s="139" t="str">
        <f t="shared" si="0"/>
        <v>4.00908</v>
      </c>
      <c r="B19" s="441" t="s">
        <v>1333</v>
      </c>
      <c r="C19" s="441" t="s">
        <v>1328</v>
      </c>
      <c r="D19" s="441" t="s">
        <v>1334</v>
      </c>
      <c r="E19" s="441" t="s">
        <v>54</v>
      </c>
      <c r="F19" s="441" t="s">
        <v>83</v>
      </c>
      <c r="G19" s="441" t="s">
        <v>3</v>
      </c>
      <c r="H19" s="441" t="s">
        <v>1362</v>
      </c>
      <c r="I19" s="441" t="s">
        <v>1787</v>
      </c>
      <c r="J19" s="441" t="s">
        <v>993</v>
      </c>
      <c r="K19" s="441" t="s">
        <v>1239</v>
      </c>
      <c r="L19" s="441" t="s">
        <v>32</v>
      </c>
      <c r="M19" s="441" t="s">
        <v>84</v>
      </c>
      <c r="N19" s="441" t="s">
        <v>3</v>
      </c>
      <c r="O19" s="441">
        <v>5</v>
      </c>
      <c r="P19" s="441">
        <v>4</v>
      </c>
      <c r="Q19" s="441">
        <v>1</v>
      </c>
      <c r="R19" s="441">
        <v>0</v>
      </c>
      <c r="S19" s="441">
        <v>0</v>
      </c>
      <c r="T19" s="441">
        <v>0</v>
      </c>
      <c r="U19" s="441">
        <v>0</v>
      </c>
      <c r="V19" s="441">
        <v>0</v>
      </c>
      <c r="W19" s="441">
        <v>0</v>
      </c>
      <c r="X19" s="441">
        <v>3</v>
      </c>
      <c r="Y19" s="441">
        <v>2</v>
      </c>
      <c r="Z19" s="441">
        <v>2</v>
      </c>
      <c r="AA19" s="441">
        <v>2</v>
      </c>
      <c r="AB19" s="441">
        <v>0</v>
      </c>
      <c r="AC19" s="441">
        <v>0</v>
      </c>
      <c r="AD19" s="441">
        <v>0</v>
      </c>
      <c r="AE19" s="441">
        <v>0</v>
      </c>
      <c r="AF19" s="441">
        <v>0</v>
      </c>
      <c r="AG19" s="441">
        <v>1</v>
      </c>
      <c r="AH19" s="441">
        <v>0</v>
      </c>
      <c r="AI19" s="441">
        <v>0</v>
      </c>
    </row>
    <row r="20" spans="1:35" x14ac:dyDescent="0.3">
      <c r="A20" s="139" t="str">
        <f t="shared" si="0"/>
        <v>4.00911</v>
      </c>
      <c r="B20" s="441" t="s">
        <v>1288</v>
      </c>
      <c r="C20" s="441" t="s">
        <v>1286</v>
      </c>
      <c r="D20" s="441" t="s">
        <v>1289</v>
      </c>
      <c r="E20" s="441" t="s">
        <v>1077</v>
      </c>
      <c r="F20" s="441" t="s">
        <v>421</v>
      </c>
      <c r="G20" s="441" t="s">
        <v>1</v>
      </c>
      <c r="H20" s="441" t="s">
        <v>1362</v>
      </c>
      <c r="I20" s="441" t="s">
        <v>1787</v>
      </c>
      <c r="J20" s="441" t="s">
        <v>993</v>
      </c>
      <c r="K20" s="441" t="s">
        <v>1239</v>
      </c>
      <c r="L20" s="441" t="s">
        <v>32</v>
      </c>
      <c r="M20" s="441" t="s">
        <v>9</v>
      </c>
      <c r="N20" s="441" t="s">
        <v>3</v>
      </c>
      <c r="O20" s="441">
        <v>41</v>
      </c>
      <c r="P20" s="441">
        <v>20</v>
      </c>
      <c r="Q20" s="441">
        <v>21</v>
      </c>
      <c r="R20" s="441">
        <v>0</v>
      </c>
      <c r="S20" s="441">
        <v>0</v>
      </c>
      <c r="T20" s="441">
        <v>0</v>
      </c>
      <c r="U20" s="441">
        <v>0</v>
      </c>
      <c r="V20" s="441">
        <v>0</v>
      </c>
      <c r="W20" s="441">
        <v>0</v>
      </c>
      <c r="X20" s="441">
        <v>32</v>
      </c>
      <c r="Y20" s="441">
        <v>16</v>
      </c>
      <c r="Z20" s="441">
        <v>4</v>
      </c>
      <c r="AA20" s="441">
        <v>1</v>
      </c>
      <c r="AB20" s="441">
        <v>5</v>
      </c>
      <c r="AC20" s="441">
        <v>3</v>
      </c>
      <c r="AD20" s="441">
        <v>0</v>
      </c>
      <c r="AE20" s="441">
        <v>0</v>
      </c>
      <c r="AF20" s="441">
        <v>0</v>
      </c>
      <c r="AG20" s="441">
        <v>16</v>
      </c>
      <c r="AH20" s="441">
        <v>3</v>
      </c>
      <c r="AI20" s="441">
        <v>2</v>
      </c>
    </row>
    <row r="21" spans="1:35" x14ac:dyDescent="0.3">
      <c r="A21" s="139" t="str">
        <f t="shared" si="0"/>
        <v>4.00912</v>
      </c>
      <c r="B21" s="441" t="s">
        <v>1707</v>
      </c>
      <c r="C21" s="441" t="s">
        <v>1701</v>
      </c>
      <c r="D21" s="441" t="s">
        <v>1708</v>
      </c>
      <c r="E21" s="441" t="s">
        <v>48</v>
      </c>
      <c r="F21" s="441" t="s">
        <v>43</v>
      </c>
      <c r="G21" s="441" t="s">
        <v>5</v>
      </c>
      <c r="H21" s="441" t="s">
        <v>1362</v>
      </c>
      <c r="I21" s="441" t="s">
        <v>1787</v>
      </c>
      <c r="J21" s="441" t="s">
        <v>993</v>
      </c>
      <c r="K21" s="441" t="s">
        <v>1264</v>
      </c>
      <c r="L21" s="441" t="s">
        <v>44</v>
      </c>
      <c r="M21" s="441" t="s">
        <v>9</v>
      </c>
      <c r="N21" s="441" t="s">
        <v>1</v>
      </c>
      <c r="O21" s="441">
        <v>8</v>
      </c>
      <c r="P21" s="441">
        <v>5</v>
      </c>
      <c r="Q21" s="441">
        <v>3</v>
      </c>
      <c r="R21" s="441">
        <v>0</v>
      </c>
      <c r="S21" s="441">
        <v>0</v>
      </c>
      <c r="T21" s="441">
        <v>0</v>
      </c>
      <c r="U21" s="441">
        <v>0</v>
      </c>
      <c r="V21" s="441">
        <v>0</v>
      </c>
      <c r="W21" s="441">
        <v>0</v>
      </c>
      <c r="X21" s="441">
        <v>2</v>
      </c>
      <c r="Y21" s="441">
        <v>1</v>
      </c>
      <c r="Z21" s="441">
        <v>1</v>
      </c>
      <c r="AA21" s="441">
        <v>1</v>
      </c>
      <c r="AB21" s="441">
        <v>5</v>
      </c>
      <c r="AC21" s="441">
        <v>3</v>
      </c>
      <c r="AD21" s="441">
        <v>0</v>
      </c>
      <c r="AE21" s="441">
        <v>0</v>
      </c>
      <c r="AF21" s="441">
        <v>0</v>
      </c>
      <c r="AG21" s="441">
        <v>1</v>
      </c>
      <c r="AH21" s="441">
        <v>0</v>
      </c>
      <c r="AI21" s="441">
        <v>2</v>
      </c>
    </row>
    <row r="22" spans="1:35" x14ac:dyDescent="0.3">
      <c r="A22" s="139" t="str">
        <f t="shared" si="0"/>
        <v>4.00913</v>
      </c>
      <c r="B22" s="441" t="s">
        <v>1681</v>
      </c>
      <c r="C22" s="441" t="s">
        <v>1674</v>
      </c>
      <c r="D22" s="441" t="s">
        <v>1682</v>
      </c>
      <c r="E22" s="441" t="s">
        <v>48</v>
      </c>
      <c r="F22" s="441" t="s">
        <v>43</v>
      </c>
      <c r="G22" s="441" t="s">
        <v>1</v>
      </c>
      <c r="H22" s="441" t="s">
        <v>1362</v>
      </c>
      <c r="I22" s="441" t="s">
        <v>1787</v>
      </c>
      <c r="J22" s="441" t="s">
        <v>993</v>
      </c>
      <c r="K22" s="441" t="s">
        <v>1239</v>
      </c>
      <c r="L22" s="441" t="s">
        <v>44</v>
      </c>
      <c r="M22" s="441" t="s">
        <v>7</v>
      </c>
      <c r="N22" s="441" t="s">
        <v>1</v>
      </c>
      <c r="O22" s="441">
        <v>26</v>
      </c>
      <c r="P22" s="441">
        <v>14</v>
      </c>
      <c r="Q22" s="441">
        <v>12</v>
      </c>
      <c r="R22" s="441">
        <v>0</v>
      </c>
      <c r="S22" s="441">
        <v>0</v>
      </c>
      <c r="T22" s="441">
        <v>0</v>
      </c>
      <c r="U22" s="441">
        <v>0</v>
      </c>
      <c r="V22" s="441">
        <v>0</v>
      </c>
      <c r="W22" s="441">
        <v>0</v>
      </c>
      <c r="X22" s="441">
        <v>8</v>
      </c>
      <c r="Y22" s="441">
        <v>4</v>
      </c>
      <c r="Z22" s="441">
        <v>6</v>
      </c>
      <c r="AA22" s="441">
        <v>3</v>
      </c>
      <c r="AB22" s="441">
        <v>12</v>
      </c>
      <c r="AC22" s="441">
        <v>7</v>
      </c>
      <c r="AD22" s="441">
        <v>0</v>
      </c>
      <c r="AE22" s="441">
        <v>0</v>
      </c>
      <c r="AF22" s="441">
        <v>0</v>
      </c>
      <c r="AG22" s="441">
        <v>4</v>
      </c>
      <c r="AH22" s="441">
        <v>3</v>
      </c>
      <c r="AI22" s="441">
        <v>5</v>
      </c>
    </row>
    <row r="23" spans="1:35" x14ac:dyDescent="0.3">
      <c r="A23" s="139" t="str">
        <f t="shared" si="0"/>
        <v>4.00914</v>
      </c>
      <c r="B23" s="441" t="s">
        <v>1698</v>
      </c>
      <c r="C23" s="441" t="s">
        <v>1691</v>
      </c>
      <c r="D23" s="441" t="s">
        <v>1699</v>
      </c>
      <c r="E23" s="441" t="s">
        <v>48</v>
      </c>
      <c r="F23" s="441" t="s">
        <v>43</v>
      </c>
      <c r="G23" s="441" t="s">
        <v>4</v>
      </c>
      <c r="H23" s="441" t="s">
        <v>1362</v>
      </c>
      <c r="I23" s="441" t="s">
        <v>1787</v>
      </c>
      <c r="J23" s="441" t="s">
        <v>993</v>
      </c>
      <c r="K23" s="441" t="s">
        <v>1239</v>
      </c>
      <c r="L23" s="441" t="s">
        <v>44</v>
      </c>
      <c r="M23" s="441" t="s">
        <v>7</v>
      </c>
      <c r="N23" s="441" t="s">
        <v>3</v>
      </c>
      <c r="O23" s="441">
        <v>16</v>
      </c>
      <c r="P23" s="441">
        <v>10</v>
      </c>
      <c r="Q23" s="441">
        <v>6</v>
      </c>
      <c r="R23" s="441">
        <v>0</v>
      </c>
      <c r="S23" s="441">
        <v>0</v>
      </c>
      <c r="T23" s="441">
        <v>0</v>
      </c>
      <c r="U23" s="441">
        <v>0</v>
      </c>
      <c r="V23" s="441">
        <v>0</v>
      </c>
      <c r="W23" s="441">
        <v>0</v>
      </c>
      <c r="X23" s="441">
        <v>5</v>
      </c>
      <c r="Y23" s="441">
        <v>3</v>
      </c>
      <c r="Z23" s="441">
        <v>8</v>
      </c>
      <c r="AA23" s="441">
        <v>4</v>
      </c>
      <c r="AB23" s="441">
        <v>3</v>
      </c>
      <c r="AC23" s="441">
        <v>3</v>
      </c>
      <c r="AD23" s="441">
        <v>0</v>
      </c>
      <c r="AE23" s="441">
        <v>0</v>
      </c>
      <c r="AF23" s="441">
        <v>0</v>
      </c>
      <c r="AG23" s="441">
        <v>2</v>
      </c>
      <c r="AH23" s="441">
        <v>4</v>
      </c>
      <c r="AI23" s="441">
        <v>0</v>
      </c>
    </row>
    <row r="24" spans="1:35" x14ac:dyDescent="0.3">
      <c r="A24" s="139" t="str">
        <f t="shared" si="0"/>
        <v>4.00915</v>
      </c>
      <c r="B24" s="441" t="s">
        <v>1625</v>
      </c>
      <c r="C24" s="441" t="s">
        <v>1620</v>
      </c>
      <c r="D24" s="441" t="s">
        <v>1626</v>
      </c>
      <c r="E24" s="441" t="s">
        <v>1081</v>
      </c>
      <c r="F24" s="441" t="s">
        <v>121</v>
      </c>
      <c r="G24" s="441" t="s">
        <v>4</v>
      </c>
      <c r="H24" s="441" t="s">
        <v>1362</v>
      </c>
      <c r="I24" s="441" t="s">
        <v>1787</v>
      </c>
      <c r="J24" s="441" t="s">
        <v>993</v>
      </c>
      <c r="K24" s="441" t="s">
        <v>1264</v>
      </c>
      <c r="L24" s="441" t="s">
        <v>44</v>
      </c>
      <c r="M24" s="441" t="s">
        <v>1</v>
      </c>
      <c r="N24" s="441" t="s">
        <v>4</v>
      </c>
      <c r="O24" s="441">
        <v>19</v>
      </c>
      <c r="P24" s="441">
        <v>5</v>
      </c>
      <c r="Q24" s="441">
        <v>14</v>
      </c>
      <c r="R24" s="441">
        <v>0</v>
      </c>
      <c r="S24" s="441">
        <v>0</v>
      </c>
      <c r="T24" s="441">
        <v>0</v>
      </c>
      <c r="U24" s="441">
        <v>0</v>
      </c>
      <c r="V24" s="441">
        <v>0</v>
      </c>
      <c r="W24" s="441">
        <v>0</v>
      </c>
      <c r="X24" s="441">
        <v>13</v>
      </c>
      <c r="Y24" s="441">
        <v>5</v>
      </c>
      <c r="Z24" s="441">
        <v>5</v>
      </c>
      <c r="AA24" s="441">
        <v>0</v>
      </c>
      <c r="AB24" s="441">
        <v>1</v>
      </c>
      <c r="AC24" s="441">
        <v>0</v>
      </c>
      <c r="AD24" s="441">
        <v>0</v>
      </c>
      <c r="AE24" s="441">
        <v>0</v>
      </c>
      <c r="AF24" s="441">
        <v>0</v>
      </c>
      <c r="AG24" s="441">
        <v>8</v>
      </c>
      <c r="AH24" s="441">
        <v>5</v>
      </c>
      <c r="AI24" s="441">
        <v>1</v>
      </c>
    </row>
    <row r="25" spans="1:35" x14ac:dyDescent="0.3">
      <c r="A25" s="139" t="str">
        <f t="shared" si="0"/>
        <v>4.00916</v>
      </c>
      <c r="B25" s="441" t="s">
        <v>1402</v>
      </c>
      <c r="C25" s="441" t="s">
        <v>1397</v>
      </c>
      <c r="D25" s="441" t="s">
        <v>1403</v>
      </c>
      <c r="E25" s="441" t="s">
        <v>41</v>
      </c>
      <c r="F25" s="441" t="s">
        <v>53</v>
      </c>
      <c r="G25" s="441" t="s">
        <v>4</v>
      </c>
      <c r="H25" s="441" t="s">
        <v>1362</v>
      </c>
      <c r="I25" s="441" t="s">
        <v>1787</v>
      </c>
      <c r="J25" s="441" t="s">
        <v>993</v>
      </c>
      <c r="K25" s="441" t="s">
        <v>1264</v>
      </c>
      <c r="L25" s="441" t="s">
        <v>34</v>
      </c>
      <c r="M25" s="441" t="s">
        <v>11</v>
      </c>
      <c r="N25" s="441" t="s">
        <v>4</v>
      </c>
      <c r="O25" s="441">
        <v>2</v>
      </c>
      <c r="P25" s="441">
        <v>1</v>
      </c>
      <c r="Q25" s="441">
        <v>1</v>
      </c>
      <c r="R25" s="441">
        <v>0</v>
      </c>
      <c r="S25" s="441">
        <v>0</v>
      </c>
      <c r="T25" s="441">
        <v>0</v>
      </c>
      <c r="U25" s="441">
        <v>0</v>
      </c>
      <c r="V25" s="441">
        <v>0</v>
      </c>
      <c r="W25" s="441">
        <v>0</v>
      </c>
      <c r="X25" s="441">
        <v>1</v>
      </c>
      <c r="Y25" s="441">
        <v>0</v>
      </c>
      <c r="Z25" s="441">
        <v>1</v>
      </c>
      <c r="AA25" s="441">
        <v>1</v>
      </c>
      <c r="AB25" s="441">
        <v>0</v>
      </c>
      <c r="AC25" s="441">
        <v>0</v>
      </c>
      <c r="AD25" s="441">
        <v>0</v>
      </c>
      <c r="AE25" s="441">
        <v>0</v>
      </c>
      <c r="AF25" s="441">
        <v>0</v>
      </c>
      <c r="AG25" s="441">
        <v>1</v>
      </c>
      <c r="AH25" s="441">
        <v>0</v>
      </c>
      <c r="AI25" s="441">
        <v>0</v>
      </c>
    </row>
    <row r="26" spans="1:35" x14ac:dyDescent="0.3">
      <c r="A26" s="139" t="str">
        <f t="shared" si="0"/>
        <v>4.00917</v>
      </c>
      <c r="B26" s="441" t="s">
        <v>1816</v>
      </c>
      <c r="C26" s="441" t="s">
        <v>1812</v>
      </c>
      <c r="D26" s="441" t="s">
        <v>1817</v>
      </c>
      <c r="E26" s="441" t="s">
        <v>3</v>
      </c>
      <c r="F26" s="441" t="s">
        <v>38</v>
      </c>
      <c r="G26" s="441" t="s">
        <v>2</v>
      </c>
      <c r="H26" s="441" t="s">
        <v>1362</v>
      </c>
      <c r="I26" s="441" t="s">
        <v>1787</v>
      </c>
      <c r="J26" s="441" t="s">
        <v>993</v>
      </c>
      <c r="K26" s="441" t="s">
        <v>1239</v>
      </c>
      <c r="L26" s="441" t="s">
        <v>34</v>
      </c>
      <c r="M26" s="441" t="s">
        <v>1</v>
      </c>
      <c r="N26" s="441" t="s">
        <v>11</v>
      </c>
      <c r="O26" s="441">
        <v>19</v>
      </c>
      <c r="P26" s="441">
        <v>15</v>
      </c>
      <c r="Q26" s="441">
        <v>4</v>
      </c>
      <c r="R26" s="441">
        <v>0</v>
      </c>
      <c r="S26" s="441">
        <v>0</v>
      </c>
      <c r="T26" s="441">
        <v>0</v>
      </c>
      <c r="U26" s="441">
        <v>0</v>
      </c>
      <c r="V26" s="441">
        <v>0</v>
      </c>
      <c r="W26" s="441">
        <v>0</v>
      </c>
      <c r="X26" s="441">
        <v>7</v>
      </c>
      <c r="Y26" s="441">
        <v>6</v>
      </c>
      <c r="Z26" s="441">
        <v>11</v>
      </c>
      <c r="AA26" s="441">
        <v>8</v>
      </c>
      <c r="AB26" s="441">
        <v>1</v>
      </c>
      <c r="AC26" s="441">
        <v>1</v>
      </c>
      <c r="AD26" s="441">
        <v>0</v>
      </c>
      <c r="AE26" s="441">
        <v>0</v>
      </c>
      <c r="AF26" s="441">
        <v>0</v>
      </c>
      <c r="AG26" s="441">
        <v>1</v>
      </c>
      <c r="AH26" s="441">
        <v>3</v>
      </c>
      <c r="AI26" s="441">
        <v>0</v>
      </c>
    </row>
    <row r="27" spans="1:35" x14ac:dyDescent="0.3">
      <c r="A27" s="139" t="str">
        <f t="shared" si="0"/>
        <v>4.00933</v>
      </c>
      <c r="B27" s="441" t="s">
        <v>1563</v>
      </c>
      <c r="C27" s="441" t="s">
        <v>1560</v>
      </c>
      <c r="D27" s="441" t="s">
        <v>1564</v>
      </c>
      <c r="E27" s="441" t="s">
        <v>11</v>
      </c>
      <c r="F27" s="441" t="s">
        <v>56</v>
      </c>
      <c r="G27" s="441" t="s">
        <v>7</v>
      </c>
      <c r="H27" s="441" t="s">
        <v>1362</v>
      </c>
      <c r="I27" s="441" t="s">
        <v>1787</v>
      </c>
      <c r="J27" s="441" t="s">
        <v>993</v>
      </c>
      <c r="K27" s="441" t="s">
        <v>1264</v>
      </c>
      <c r="L27" s="441" t="s">
        <v>57</v>
      </c>
      <c r="M27" s="441" t="s">
        <v>3</v>
      </c>
      <c r="N27" s="441" t="s">
        <v>7</v>
      </c>
      <c r="O27" s="441">
        <v>8</v>
      </c>
      <c r="P27" s="441">
        <v>4</v>
      </c>
      <c r="Q27" s="441">
        <v>4</v>
      </c>
      <c r="R27" s="441">
        <v>0</v>
      </c>
      <c r="S27" s="441">
        <v>0</v>
      </c>
      <c r="T27" s="441">
        <v>0</v>
      </c>
      <c r="U27" s="441">
        <v>0</v>
      </c>
      <c r="V27" s="441">
        <v>0</v>
      </c>
      <c r="W27" s="441">
        <v>0</v>
      </c>
      <c r="X27" s="441">
        <v>8</v>
      </c>
      <c r="Y27" s="441">
        <v>4</v>
      </c>
      <c r="Z27" s="441">
        <v>0</v>
      </c>
      <c r="AA27" s="441">
        <v>0</v>
      </c>
      <c r="AB27" s="441">
        <v>0</v>
      </c>
      <c r="AC27" s="441">
        <v>0</v>
      </c>
      <c r="AD27" s="441">
        <v>0</v>
      </c>
      <c r="AE27" s="441">
        <v>0</v>
      </c>
      <c r="AF27" s="441">
        <v>0</v>
      </c>
      <c r="AG27" s="441">
        <v>4</v>
      </c>
      <c r="AH27" s="441">
        <v>0</v>
      </c>
      <c r="AI27" s="441">
        <v>0</v>
      </c>
    </row>
    <row r="28" spans="1:35" x14ac:dyDescent="0.3">
      <c r="A28" s="139" t="str">
        <f t="shared" si="0"/>
        <v>4.00938</v>
      </c>
      <c r="B28" s="441" t="s">
        <v>1581</v>
      </c>
      <c r="C28" s="441" t="s">
        <v>1573</v>
      </c>
      <c r="D28" s="441" t="s">
        <v>1582</v>
      </c>
      <c r="E28" s="441" t="s">
        <v>11</v>
      </c>
      <c r="F28" s="441" t="s">
        <v>56</v>
      </c>
      <c r="G28" s="441" t="s">
        <v>5</v>
      </c>
      <c r="H28" s="441" t="s">
        <v>1362</v>
      </c>
      <c r="I28" s="441" t="s">
        <v>1787</v>
      </c>
      <c r="J28" s="441" t="s">
        <v>993</v>
      </c>
      <c r="K28" s="441" t="s">
        <v>1239</v>
      </c>
      <c r="L28" s="441" t="s">
        <v>57</v>
      </c>
      <c r="M28" s="441" t="s">
        <v>5</v>
      </c>
      <c r="N28" s="441" t="s">
        <v>1</v>
      </c>
      <c r="O28" s="441">
        <v>29</v>
      </c>
      <c r="P28" s="441">
        <v>14</v>
      </c>
      <c r="Q28" s="441">
        <v>15</v>
      </c>
      <c r="R28" s="441">
        <v>0</v>
      </c>
      <c r="S28" s="441">
        <v>0</v>
      </c>
      <c r="T28" s="441">
        <v>0</v>
      </c>
      <c r="U28" s="441">
        <v>0</v>
      </c>
      <c r="V28" s="441">
        <v>0</v>
      </c>
      <c r="W28" s="441">
        <v>0</v>
      </c>
      <c r="X28" s="441">
        <v>21</v>
      </c>
      <c r="Y28" s="441">
        <v>9</v>
      </c>
      <c r="Z28" s="441">
        <v>4</v>
      </c>
      <c r="AA28" s="441">
        <v>2</v>
      </c>
      <c r="AB28" s="441">
        <v>4</v>
      </c>
      <c r="AC28" s="441">
        <v>3</v>
      </c>
      <c r="AD28" s="441">
        <v>0</v>
      </c>
      <c r="AE28" s="441">
        <v>0</v>
      </c>
      <c r="AF28" s="441">
        <v>0</v>
      </c>
      <c r="AG28" s="441">
        <v>12</v>
      </c>
      <c r="AH28" s="441">
        <v>2</v>
      </c>
      <c r="AI28" s="441">
        <v>1</v>
      </c>
    </row>
    <row r="29" spans="1:35" x14ac:dyDescent="0.3">
      <c r="A29" s="139" t="str">
        <f t="shared" si="0"/>
        <v>4.00941</v>
      </c>
      <c r="B29" s="441" t="s">
        <v>1540</v>
      </c>
      <c r="C29" s="441" t="s">
        <v>1534</v>
      </c>
      <c r="D29" s="441" t="s">
        <v>1541</v>
      </c>
      <c r="E29" s="441" t="s">
        <v>11</v>
      </c>
      <c r="F29" s="441" t="s">
        <v>56</v>
      </c>
      <c r="G29" s="441" t="s">
        <v>7</v>
      </c>
      <c r="H29" s="441" t="s">
        <v>1362</v>
      </c>
      <c r="I29" s="441" t="s">
        <v>1787</v>
      </c>
      <c r="J29" s="441" t="s">
        <v>993</v>
      </c>
      <c r="K29" s="441" t="s">
        <v>1239</v>
      </c>
      <c r="L29" s="441" t="s">
        <v>57</v>
      </c>
      <c r="M29" s="441" t="s">
        <v>3</v>
      </c>
      <c r="N29" s="441" t="s">
        <v>1</v>
      </c>
      <c r="O29" s="441">
        <v>0</v>
      </c>
      <c r="P29" s="441">
        <v>0</v>
      </c>
      <c r="Q29" s="441">
        <v>0</v>
      </c>
      <c r="R29" s="441">
        <v>0</v>
      </c>
      <c r="S29" s="441">
        <v>0</v>
      </c>
      <c r="T29" s="441">
        <v>0</v>
      </c>
      <c r="U29" s="441">
        <v>0</v>
      </c>
      <c r="V29" s="441">
        <v>0</v>
      </c>
      <c r="W29" s="441">
        <v>0</v>
      </c>
      <c r="X29" s="441">
        <v>0</v>
      </c>
      <c r="Y29" s="441">
        <v>0</v>
      </c>
      <c r="Z29" s="441">
        <v>0</v>
      </c>
      <c r="AA29" s="441">
        <v>0</v>
      </c>
      <c r="AB29" s="441">
        <v>0</v>
      </c>
      <c r="AC29" s="441">
        <v>0</v>
      </c>
      <c r="AD29" s="441">
        <v>0</v>
      </c>
      <c r="AE29" s="441">
        <v>0</v>
      </c>
      <c r="AF29" s="441">
        <v>0</v>
      </c>
      <c r="AG29" s="441">
        <v>0</v>
      </c>
      <c r="AH29" s="441">
        <v>0</v>
      </c>
      <c r="AI29" s="441">
        <v>0</v>
      </c>
    </row>
    <row r="30" spans="1:35" x14ac:dyDescent="0.3">
      <c r="A30" s="139" t="str">
        <f t="shared" si="0"/>
        <v>4.00942</v>
      </c>
      <c r="B30" s="441" t="s">
        <v>1523</v>
      </c>
      <c r="C30" s="441" t="s">
        <v>1519</v>
      </c>
      <c r="D30" s="441" t="s">
        <v>1524</v>
      </c>
      <c r="E30" s="441" t="s">
        <v>10</v>
      </c>
      <c r="F30" s="441" t="s">
        <v>118</v>
      </c>
      <c r="G30" s="441" t="s">
        <v>1</v>
      </c>
      <c r="H30" s="441" t="s">
        <v>1362</v>
      </c>
      <c r="I30" s="441" t="s">
        <v>1787</v>
      </c>
      <c r="J30" s="441" t="s">
        <v>993</v>
      </c>
      <c r="K30" s="441" t="s">
        <v>1239</v>
      </c>
      <c r="L30" s="441" t="s">
        <v>57</v>
      </c>
      <c r="M30" s="441" t="s">
        <v>2</v>
      </c>
      <c r="N30" s="441" t="s">
        <v>1</v>
      </c>
      <c r="O30" s="441">
        <v>15</v>
      </c>
      <c r="P30" s="441">
        <v>5</v>
      </c>
      <c r="Q30" s="441">
        <v>10</v>
      </c>
      <c r="R30" s="441">
        <v>0</v>
      </c>
      <c r="S30" s="441">
        <v>0</v>
      </c>
      <c r="T30" s="441">
        <v>0</v>
      </c>
      <c r="U30" s="441">
        <v>0</v>
      </c>
      <c r="V30" s="441">
        <v>0</v>
      </c>
      <c r="W30" s="441">
        <v>0</v>
      </c>
      <c r="X30" s="441">
        <v>5</v>
      </c>
      <c r="Y30" s="441">
        <v>2</v>
      </c>
      <c r="Z30" s="441">
        <v>0</v>
      </c>
      <c r="AA30" s="441">
        <v>0</v>
      </c>
      <c r="AB30" s="441">
        <v>10</v>
      </c>
      <c r="AC30" s="441">
        <v>3</v>
      </c>
      <c r="AD30" s="441">
        <v>0</v>
      </c>
      <c r="AE30" s="441">
        <v>0</v>
      </c>
      <c r="AF30" s="441">
        <v>0</v>
      </c>
      <c r="AG30" s="441">
        <v>3</v>
      </c>
      <c r="AH30" s="441">
        <v>0</v>
      </c>
      <c r="AI30" s="441">
        <v>7</v>
      </c>
    </row>
    <row r="31" spans="1:35" x14ac:dyDescent="0.3">
      <c r="A31" s="139" t="str">
        <f t="shared" si="0"/>
        <v>4.00943</v>
      </c>
      <c r="B31" s="441" t="s">
        <v>1508</v>
      </c>
      <c r="C31" s="441" t="s">
        <v>1504</v>
      </c>
      <c r="D31" s="441" t="s">
        <v>1509</v>
      </c>
      <c r="E31" s="441" t="s">
        <v>1080</v>
      </c>
      <c r="F31" s="441" t="s">
        <v>49</v>
      </c>
      <c r="G31" s="441" t="s">
        <v>3</v>
      </c>
      <c r="H31" s="441" t="s">
        <v>1362</v>
      </c>
      <c r="I31" s="441" t="s">
        <v>1787</v>
      </c>
      <c r="J31" s="441" t="s">
        <v>993</v>
      </c>
      <c r="K31" s="441" t="s">
        <v>1264</v>
      </c>
      <c r="L31" s="441" t="s">
        <v>50</v>
      </c>
      <c r="M31" s="441" t="s">
        <v>11</v>
      </c>
      <c r="N31" s="441" t="s">
        <v>1</v>
      </c>
      <c r="O31" s="441">
        <v>3</v>
      </c>
      <c r="P31" s="441">
        <v>3</v>
      </c>
      <c r="Q31" s="441">
        <v>0</v>
      </c>
      <c r="R31" s="441">
        <v>0</v>
      </c>
      <c r="S31" s="441">
        <v>0</v>
      </c>
      <c r="T31" s="441">
        <v>0</v>
      </c>
      <c r="U31" s="441">
        <v>0</v>
      </c>
      <c r="V31" s="441">
        <v>0</v>
      </c>
      <c r="W31" s="441">
        <v>0</v>
      </c>
      <c r="X31" s="441">
        <v>0</v>
      </c>
      <c r="Y31" s="441">
        <v>0</v>
      </c>
      <c r="Z31" s="441">
        <v>1</v>
      </c>
      <c r="AA31" s="441">
        <v>1</v>
      </c>
      <c r="AB31" s="441">
        <v>2</v>
      </c>
      <c r="AC31" s="441">
        <v>2</v>
      </c>
      <c r="AD31" s="441">
        <v>0</v>
      </c>
      <c r="AE31" s="441">
        <v>0</v>
      </c>
      <c r="AF31" s="441">
        <v>0</v>
      </c>
      <c r="AG31" s="441">
        <v>0</v>
      </c>
      <c r="AH31" s="441">
        <v>0</v>
      </c>
      <c r="AI31" s="441">
        <v>0</v>
      </c>
    </row>
    <row r="32" spans="1:35" x14ac:dyDescent="0.3">
      <c r="A32" s="139" t="str">
        <f t="shared" si="0"/>
        <v>4.00944</v>
      </c>
      <c r="B32" s="441" t="s">
        <v>1847</v>
      </c>
      <c r="C32" s="441" t="s">
        <v>1843</v>
      </c>
      <c r="D32" s="441" t="s">
        <v>1848</v>
      </c>
      <c r="E32" s="441" t="s">
        <v>111</v>
      </c>
      <c r="F32" s="441" t="s">
        <v>35</v>
      </c>
      <c r="G32" s="441" t="s">
        <v>2</v>
      </c>
      <c r="H32" s="441" t="s">
        <v>1362</v>
      </c>
      <c r="I32" s="441" t="s">
        <v>1787</v>
      </c>
      <c r="J32" s="441" t="s">
        <v>993</v>
      </c>
      <c r="K32" s="441" t="s">
        <v>1239</v>
      </c>
      <c r="L32" s="441" t="s">
        <v>32</v>
      </c>
      <c r="M32" s="441" t="s">
        <v>3</v>
      </c>
      <c r="N32" s="441" t="s">
        <v>15</v>
      </c>
      <c r="O32" s="441">
        <v>150</v>
      </c>
      <c r="P32" s="441">
        <v>54</v>
      </c>
      <c r="Q32" s="441">
        <v>96</v>
      </c>
      <c r="R32" s="441">
        <v>0</v>
      </c>
      <c r="S32" s="441">
        <v>0</v>
      </c>
      <c r="T32" s="441">
        <v>0</v>
      </c>
      <c r="U32" s="441">
        <v>0</v>
      </c>
      <c r="V32" s="441">
        <v>0</v>
      </c>
      <c r="W32" s="441">
        <v>0</v>
      </c>
      <c r="X32" s="441">
        <v>121</v>
      </c>
      <c r="Y32" s="441">
        <v>41</v>
      </c>
      <c r="Z32" s="441">
        <v>20</v>
      </c>
      <c r="AA32" s="441">
        <v>10</v>
      </c>
      <c r="AB32" s="441">
        <v>9</v>
      </c>
      <c r="AC32" s="441">
        <v>3</v>
      </c>
      <c r="AD32" s="441">
        <v>0</v>
      </c>
      <c r="AE32" s="441">
        <v>0</v>
      </c>
      <c r="AF32" s="441">
        <v>0</v>
      </c>
      <c r="AG32" s="441">
        <v>80</v>
      </c>
      <c r="AH32" s="441">
        <v>10</v>
      </c>
      <c r="AI32" s="441">
        <v>6</v>
      </c>
    </row>
    <row r="33" spans="1:35" x14ac:dyDescent="0.3">
      <c r="A33" s="139" t="str">
        <f t="shared" si="0"/>
        <v>4.00945</v>
      </c>
      <c r="B33" s="441" t="s">
        <v>1862</v>
      </c>
      <c r="C33" s="441" t="s">
        <v>1858</v>
      </c>
      <c r="D33" s="441" t="s">
        <v>1863</v>
      </c>
      <c r="E33" s="441" t="s">
        <v>1077</v>
      </c>
      <c r="F33" s="441" t="s">
        <v>421</v>
      </c>
      <c r="G33" s="441" t="s">
        <v>6</v>
      </c>
      <c r="H33" s="441" t="s">
        <v>1362</v>
      </c>
      <c r="I33" s="441" t="s">
        <v>1787</v>
      </c>
      <c r="J33" s="441" t="s">
        <v>993</v>
      </c>
      <c r="K33" s="441" t="s">
        <v>1239</v>
      </c>
      <c r="L33" s="441" t="s">
        <v>32</v>
      </c>
      <c r="M33" s="441" t="s">
        <v>13</v>
      </c>
      <c r="N33" s="441" t="s">
        <v>4</v>
      </c>
      <c r="O33" s="441">
        <v>7</v>
      </c>
      <c r="P33" s="441">
        <v>2</v>
      </c>
      <c r="Q33" s="441">
        <v>5</v>
      </c>
      <c r="R33" s="441">
        <v>0</v>
      </c>
      <c r="S33" s="441">
        <v>0</v>
      </c>
      <c r="T33" s="441">
        <v>0</v>
      </c>
      <c r="U33" s="441">
        <v>0</v>
      </c>
      <c r="V33" s="441">
        <v>0</v>
      </c>
      <c r="W33" s="441">
        <v>0</v>
      </c>
      <c r="X33" s="441">
        <v>2</v>
      </c>
      <c r="Y33" s="441">
        <v>0</v>
      </c>
      <c r="Z33" s="441">
        <v>0</v>
      </c>
      <c r="AA33" s="441">
        <v>0</v>
      </c>
      <c r="AB33" s="441">
        <v>5</v>
      </c>
      <c r="AC33" s="441">
        <v>2</v>
      </c>
      <c r="AD33" s="441">
        <v>0</v>
      </c>
      <c r="AE33" s="441">
        <v>0</v>
      </c>
      <c r="AF33" s="441">
        <v>0</v>
      </c>
      <c r="AG33" s="441">
        <v>2</v>
      </c>
      <c r="AH33" s="441">
        <v>0</v>
      </c>
      <c r="AI33" s="441">
        <v>3</v>
      </c>
    </row>
    <row r="34" spans="1:35" x14ac:dyDescent="0.3">
      <c r="A34" s="139" t="str">
        <f t="shared" si="0"/>
        <v>4.00951</v>
      </c>
      <c r="B34" s="441" t="s">
        <v>1661</v>
      </c>
      <c r="C34" s="441" t="s">
        <v>1652</v>
      </c>
      <c r="D34" s="441" t="s">
        <v>1662</v>
      </c>
      <c r="E34" s="441" t="s">
        <v>1078</v>
      </c>
      <c r="F34" s="441" t="s">
        <v>422</v>
      </c>
      <c r="G34" s="441" t="s">
        <v>7</v>
      </c>
      <c r="H34" s="441" t="s">
        <v>1362</v>
      </c>
      <c r="I34" s="441" t="s">
        <v>1787</v>
      </c>
      <c r="J34" s="441" t="s">
        <v>993</v>
      </c>
      <c r="K34" s="441" t="s">
        <v>1264</v>
      </c>
      <c r="L34" s="441" t="s">
        <v>44</v>
      </c>
      <c r="M34" s="441" t="s">
        <v>5</v>
      </c>
      <c r="N34" s="441" t="s">
        <v>2</v>
      </c>
      <c r="O34" s="441">
        <v>2</v>
      </c>
      <c r="P34" s="441">
        <v>0</v>
      </c>
      <c r="Q34" s="441">
        <v>2</v>
      </c>
      <c r="R34" s="441">
        <v>0</v>
      </c>
      <c r="S34" s="441">
        <v>0</v>
      </c>
      <c r="T34" s="441">
        <v>0</v>
      </c>
      <c r="U34" s="441">
        <v>0</v>
      </c>
      <c r="V34" s="441">
        <v>0</v>
      </c>
      <c r="W34" s="441">
        <v>0</v>
      </c>
      <c r="X34" s="441">
        <v>0</v>
      </c>
      <c r="Y34" s="441">
        <v>0</v>
      </c>
      <c r="Z34" s="441">
        <v>0</v>
      </c>
      <c r="AA34" s="441">
        <v>0</v>
      </c>
      <c r="AB34" s="441">
        <v>2</v>
      </c>
      <c r="AC34" s="441">
        <v>0</v>
      </c>
      <c r="AD34" s="441">
        <v>0</v>
      </c>
      <c r="AE34" s="441">
        <v>0</v>
      </c>
      <c r="AF34" s="441">
        <v>0</v>
      </c>
      <c r="AG34" s="441">
        <v>0</v>
      </c>
      <c r="AH34" s="441">
        <v>0</v>
      </c>
      <c r="AI34" s="441">
        <v>2</v>
      </c>
    </row>
    <row r="35" spans="1:35" x14ac:dyDescent="0.3">
      <c r="A35" s="139" t="str">
        <f t="shared" si="0"/>
        <v>4.00952</v>
      </c>
      <c r="B35" s="441" t="s">
        <v>1340</v>
      </c>
      <c r="C35" s="441" t="s">
        <v>1336</v>
      </c>
      <c r="D35" s="441" t="s">
        <v>1341</v>
      </c>
      <c r="E35" s="441" t="s">
        <v>54</v>
      </c>
      <c r="F35" s="441" t="s">
        <v>83</v>
      </c>
      <c r="G35" s="441" t="s">
        <v>7</v>
      </c>
      <c r="H35" s="441" t="s">
        <v>1362</v>
      </c>
      <c r="I35" s="441" t="s">
        <v>1787</v>
      </c>
      <c r="J35" s="441" t="s">
        <v>993</v>
      </c>
      <c r="K35" s="441" t="s">
        <v>1264</v>
      </c>
      <c r="L35" s="441" t="s">
        <v>32</v>
      </c>
      <c r="M35" s="441" t="s">
        <v>84</v>
      </c>
      <c r="N35" s="441" t="s">
        <v>6</v>
      </c>
      <c r="O35" s="441">
        <v>3</v>
      </c>
      <c r="P35" s="441">
        <v>3</v>
      </c>
      <c r="Q35" s="441">
        <v>0</v>
      </c>
      <c r="R35" s="441">
        <v>0</v>
      </c>
      <c r="S35" s="441">
        <v>0</v>
      </c>
      <c r="T35" s="441">
        <v>0</v>
      </c>
      <c r="U35" s="441">
        <v>0</v>
      </c>
      <c r="V35" s="441">
        <v>0</v>
      </c>
      <c r="W35" s="441">
        <v>0</v>
      </c>
      <c r="X35" s="441">
        <v>0</v>
      </c>
      <c r="Y35" s="441">
        <v>0</v>
      </c>
      <c r="Z35" s="441">
        <v>2</v>
      </c>
      <c r="AA35" s="441">
        <v>2</v>
      </c>
      <c r="AB35" s="441">
        <v>1</v>
      </c>
      <c r="AC35" s="441">
        <v>1</v>
      </c>
      <c r="AD35" s="441">
        <v>0</v>
      </c>
      <c r="AE35" s="441">
        <v>0</v>
      </c>
      <c r="AF35" s="441">
        <v>0</v>
      </c>
      <c r="AG35" s="441">
        <v>0</v>
      </c>
      <c r="AH35" s="441">
        <v>0</v>
      </c>
      <c r="AI35" s="441">
        <v>0</v>
      </c>
    </row>
    <row r="36" spans="1:35" x14ac:dyDescent="0.3">
      <c r="A36" s="139" t="str">
        <f t="shared" si="0"/>
        <v>4.00953</v>
      </c>
      <c r="B36" s="441" t="s">
        <v>1347</v>
      </c>
      <c r="C36" s="441" t="s">
        <v>1343</v>
      </c>
      <c r="D36" s="441" t="s">
        <v>1348</v>
      </c>
      <c r="E36" s="441" t="s">
        <v>54</v>
      </c>
      <c r="F36" s="441" t="s">
        <v>83</v>
      </c>
      <c r="G36" s="441" t="s">
        <v>9</v>
      </c>
      <c r="H36" s="441" t="s">
        <v>1362</v>
      </c>
      <c r="I36" s="441" t="s">
        <v>1787</v>
      </c>
      <c r="J36" s="441" t="s">
        <v>993</v>
      </c>
      <c r="K36" s="441" t="s">
        <v>1264</v>
      </c>
      <c r="L36" s="441" t="s">
        <v>32</v>
      </c>
      <c r="M36" s="441" t="s">
        <v>84</v>
      </c>
      <c r="N36" s="441" t="s">
        <v>7</v>
      </c>
      <c r="O36" s="441">
        <v>2</v>
      </c>
      <c r="P36" s="441">
        <v>1</v>
      </c>
      <c r="Q36" s="441">
        <v>1</v>
      </c>
      <c r="R36" s="441">
        <v>0</v>
      </c>
      <c r="S36" s="441">
        <v>0</v>
      </c>
      <c r="T36" s="441">
        <v>0</v>
      </c>
      <c r="U36" s="441">
        <v>0</v>
      </c>
      <c r="V36" s="441">
        <v>0</v>
      </c>
      <c r="W36" s="441">
        <v>0</v>
      </c>
      <c r="X36" s="441">
        <v>2</v>
      </c>
      <c r="Y36" s="441">
        <v>1</v>
      </c>
      <c r="Z36" s="441">
        <v>0</v>
      </c>
      <c r="AA36" s="441">
        <v>0</v>
      </c>
      <c r="AB36" s="441">
        <v>0</v>
      </c>
      <c r="AC36" s="441">
        <v>0</v>
      </c>
      <c r="AD36" s="441">
        <v>0</v>
      </c>
      <c r="AE36" s="441">
        <v>0</v>
      </c>
      <c r="AF36" s="441">
        <v>0</v>
      </c>
      <c r="AG36" s="441">
        <v>1</v>
      </c>
      <c r="AH36" s="441">
        <v>0</v>
      </c>
      <c r="AI36" s="441">
        <v>0</v>
      </c>
    </row>
    <row r="37" spans="1:35" x14ac:dyDescent="0.3">
      <c r="A37" s="139" t="str">
        <f t="shared" si="0"/>
        <v>4.00954</v>
      </c>
      <c r="B37" s="441" t="s">
        <v>1724</v>
      </c>
      <c r="C37" s="441" t="s">
        <v>1718</v>
      </c>
      <c r="D37" s="441" t="s">
        <v>1725</v>
      </c>
      <c r="E37" s="441" t="s">
        <v>48</v>
      </c>
      <c r="F37" s="441" t="s">
        <v>43</v>
      </c>
      <c r="G37" s="441" t="s">
        <v>11</v>
      </c>
      <c r="H37" s="441" t="s">
        <v>1362</v>
      </c>
      <c r="I37" s="441" t="s">
        <v>1787</v>
      </c>
      <c r="J37" s="441" t="s">
        <v>993</v>
      </c>
      <c r="K37" s="441" t="s">
        <v>1264</v>
      </c>
      <c r="L37" s="441" t="s">
        <v>44</v>
      </c>
      <c r="M37" s="441" t="s">
        <v>11</v>
      </c>
      <c r="N37" s="441" t="s">
        <v>2</v>
      </c>
      <c r="O37" s="441">
        <v>57</v>
      </c>
      <c r="P37" s="441">
        <v>24</v>
      </c>
      <c r="Q37" s="441">
        <v>33</v>
      </c>
      <c r="R37" s="441">
        <v>0</v>
      </c>
      <c r="S37" s="441">
        <v>0</v>
      </c>
      <c r="T37" s="441">
        <v>0</v>
      </c>
      <c r="U37" s="441">
        <v>0</v>
      </c>
      <c r="V37" s="441">
        <v>0</v>
      </c>
      <c r="W37" s="441">
        <v>0</v>
      </c>
      <c r="X37" s="441">
        <v>42</v>
      </c>
      <c r="Y37" s="441">
        <v>20</v>
      </c>
      <c r="Z37" s="441">
        <v>9</v>
      </c>
      <c r="AA37" s="441">
        <v>1</v>
      </c>
      <c r="AB37" s="441">
        <v>6</v>
      </c>
      <c r="AC37" s="441">
        <v>3</v>
      </c>
      <c r="AD37" s="441">
        <v>0</v>
      </c>
      <c r="AE37" s="441">
        <v>0</v>
      </c>
      <c r="AF37" s="441">
        <v>0</v>
      </c>
      <c r="AG37" s="441">
        <v>22</v>
      </c>
      <c r="AH37" s="441">
        <v>8</v>
      </c>
      <c r="AI37" s="441">
        <v>3</v>
      </c>
    </row>
    <row r="38" spans="1:35" x14ac:dyDescent="0.3">
      <c r="A38" s="139" t="str">
        <f t="shared" si="0"/>
        <v>4.00955</v>
      </c>
      <c r="B38" s="441" t="s">
        <v>1909</v>
      </c>
      <c r="C38" s="441" t="s">
        <v>1904</v>
      </c>
      <c r="D38" s="441" t="s">
        <v>1910</v>
      </c>
      <c r="E38" s="441" t="s">
        <v>4</v>
      </c>
      <c r="F38" s="441" t="s">
        <v>37</v>
      </c>
      <c r="G38" s="441" t="s">
        <v>6</v>
      </c>
      <c r="H38" s="441" t="s">
        <v>1362</v>
      </c>
      <c r="I38" s="441" t="s">
        <v>1787</v>
      </c>
      <c r="J38" s="441" t="s">
        <v>993</v>
      </c>
      <c r="K38" s="441" t="s">
        <v>1239</v>
      </c>
      <c r="L38" s="441" t="s">
        <v>34</v>
      </c>
      <c r="M38" s="441" t="s">
        <v>7</v>
      </c>
      <c r="N38" s="441" t="s">
        <v>6</v>
      </c>
      <c r="O38" s="441">
        <v>1</v>
      </c>
      <c r="P38" s="441">
        <v>1</v>
      </c>
      <c r="Q38" s="441">
        <v>0</v>
      </c>
      <c r="R38" s="441">
        <v>0</v>
      </c>
      <c r="S38" s="441">
        <v>0</v>
      </c>
      <c r="T38" s="441">
        <v>0</v>
      </c>
      <c r="U38" s="441">
        <v>0</v>
      </c>
      <c r="V38" s="441">
        <v>0</v>
      </c>
      <c r="W38" s="441">
        <v>0</v>
      </c>
      <c r="X38" s="441">
        <v>1</v>
      </c>
      <c r="Y38" s="441">
        <v>1</v>
      </c>
      <c r="Z38" s="441">
        <v>0</v>
      </c>
      <c r="AA38" s="441">
        <v>0</v>
      </c>
      <c r="AB38" s="441">
        <v>0</v>
      </c>
      <c r="AC38" s="441">
        <v>0</v>
      </c>
      <c r="AD38" s="441">
        <v>0</v>
      </c>
      <c r="AE38" s="441">
        <v>0</v>
      </c>
      <c r="AF38" s="441">
        <v>0</v>
      </c>
      <c r="AG38" s="441">
        <v>0</v>
      </c>
      <c r="AH38" s="441">
        <v>0</v>
      </c>
      <c r="AI38" s="441">
        <v>0</v>
      </c>
    </row>
    <row r="39" spans="1:35" x14ac:dyDescent="0.3">
      <c r="A39" s="139" t="str">
        <f t="shared" si="0"/>
        <v>4.00956</v>
      </c>
      <c r="B39" s="441" t="s">
        <v>1392</v>
      </c>
      <c r="C39" s="441" t="s">
        <v>1389</v>
      </c>
      <c r="D39" s="441" t="s">
        <v>1393</v>
      </c>
      <c r="E39" s="441" t="s">
        <v>41</v>
      </c>
      <c r="F39" s="441" t="s">
        <v>53</v>
      </c>
      <c r="G39" s="441" t="s">
        <v>3</v>
      </c>
      <c r="H39" s="441" t="s">
        <v>1362</v>
      </c>
      <c r="I39" s="441" t="s">
        <v>1787</v>
      </c>
      <c r="J39" s="441" t="s">
        <v>993</v>
      </c>
      <c r="K39" s="441" t="s">
        <v>1239</v>
      </c>
      <c r="L39" s="441" t="s">
        <v>34</v>
      </c>
      <c r="M39" s="441" t="s">
        <v>11</v>
      </c>
      <c r="N39" s="441" t="s">
        <v>1</v>
      </c>
      <c r="O39" s="441">
        <v>1</v>
      </c>
      <c r="P39" s="441">
        <v>0</v>
      </c>
      <c r="Q39" s="441">
        <v>1</v>
      </c>
      <c r="R39" s="441">
        <v>0</v>
      </c>
      <c r="S39" s="441">
        <v>0</v>
      </c>
      <c r="T39" s="441">
        <v>0</v>
      </c>
      <c r="U39" s="441">
        <v>0</v>
      </c>
      <c r="V39" s="441">
        <v>0</v>
      </c>
      <c r="W39" s="441">
        <v>0</v>
      </c>
      <c r="X39" s="441">
        <v>0</v>
      </c>
      <c r="Y39" s="441">
        <v>0</v>
      </c>
      <c r="Z39" s="441">
        <v>1</v>
      </c>
      <c r="AA39" s="441">
        <v>0</v>
      </c>
      <c r="AB39" s="441">
        <v>0</v>
      </c>
      <c r="AC39" s="441">
        <v>0</v>
      </c>
      <c r="AD39" s="441">
        <v>0</v>
      </c>
      <c r="AE39" s="441">
        <v>0</v>
      </c>
      <c r="AF39" s="441">
        <v>0</v>
      </c>
      <c r="AG39" s="441">
        <v>0</v>
      </c>
      <c r="AH39" s="441">
        <v>1</v>
      </c>
      <c r="AI39" s="441">
        <v>0</v>
      </c>
    </row>
    <row r="40" spans="1:35" x14ac:dyDescent="0.3">
      <c r="A40" s="139" t="str">
        <f t="shared" si="0"/>
        <v>4.00957</v>
      </c>
      <c r="B40" s="441" t="s">
        <v>1426</v>
      </c>
      <c r="C40" s="441" t="s">
        <v>1419</v>
      </c>
      <c r="D40" s="441" t="s">
        <v>1427</v>
      </c>
      <c r="E40" s="441" t="s">
        <v>41</v>
      </c>
      <c r="F40" s="441" t="s">
        <v>53</v>
      </c>
      <c r="G40" s="441" t="s">
        <v>6</v>
      </c>
      <c r="H40" s="441" t="s">
        <v>1362</v>
      </c>
      <c r="I40" s="441" t="s">
        <v>1787</v>
      </c>
      <c r="J40" s="441" t="s">
        <v>993</v>
      </c>
      <c r="K40" s="441" t="s">
        <v>1239</v>
      </c>
      <c r="L40" s="441" t="s">
        <v>34</v>
      </c>
      <c r="M40" s="441" t="s">
        <v>11</v>
      </c>
      <c r="N40" s="441" t="s">
        <v>7</v>
      </c>
      <c r="O40" s="441">
        <v>0</v>
      </c>
      <c r="P40" s="441">
        <v>0</v>
      </c>
      <c r="Q40" s="441">
        <v>0</v>
      </c>
      <c r="R40" s="441">
        <v>0</v>
      </c>
      <c r="S40" s="441">
        <v>0</v>
      </c>
      <c r="T40" s="441">
        <v>0</v>
      </c>
      <c r="U40" s="441">
        <v>0</v>
      </c>
      <c r="V40" s="441">
        <v>0</v>
      </c>
      <c r="W40" s="441">
        <v>0</v>
      </c>
      <c r="X40" s="441">
        <v>0</v>
      </c>
      <c r="Y40" s="441">
        <v>0</v>
      </c>
      <c r="Z40" s="441">
        <v>0</v>
      </c>
      <c r="AA40" s="441">
        <v>0</v>
      </c>
      <c r="AB40" s="441">
        <v>0</v>
      </c>
      <c r="AC40" s="441">
        <v>0</v>
      </c>
      <c r="AD40" s="441">
        <v>0</v>
      </c>
      <c r="AE40" s="441">
        <v>0</v>
      </c>
      <c r="AF40" s="441">
        <v>0</v>
      </c>
      <c r="AG40" s="441">
        <v>0</v>
      </c>
      <c r="AH40" s="441">
        <v>0</v>
      </c>
      <c r="AI40" s="441">
        <v>0</v>
      </c>
    </row>
    <row r="41" spans="1:35" x14ac:dyDescent="0.3">
      <c r="A41" s="139" t="str">
        <f t="shared" si="0"/>
        <v>4.00958</v>
      </c>
      <c r="B41" s="441" t="s">
        <v>1751</v>
      </c>
      <c r="C41" s="441" t="s">
        <v>1745</v>
      </c>
      <c r="D41" s="441" t="s">
        <v>1752</v>
      </c>
      <c r="E41" s="441" t="s">
        <v>80</v>
      </c>
      <c r="F41" s="441" t="s">
        <v>939</v>
      </c>
      <c r="G41" s="441" t="s">
        <v>10</v>
      </c>
      <c r="H41" s="441" t="s">
        <v>1362</v>
      </c>
      <c r="I41" s="441" t="s">
        <v>1787</v>
      </c>
      <c r="J41" s="441" t="s">
        <v>993</v>
      </c>
      <c r="K41" s="441" t="s">
        <v>1264</v>
      </c>
      <c r="L41" s="441" t="s">
        <v>39</v>
      </c>
      <c r="M41" s="441" t="s">
        <v>5</v>
      </c>
      <c r="N41" s="441" t="s">
        <v>2</v>
      </c>
      <c r="O41" s="441">
        <v>110</v>
      </c>
      <c r="P41" s="441">
        <v>24</v>
      </c>
      <c r="Q41" s="441">
        <v>86</v>
      </c>
      <c r="R41" s="441">
        <v>0</v>
      </c>
      <c r="S41" s="441">
        <v>0</v>
      </c>
      <c r="T41" s="441">
        <v>0</v>
      </c>
      <c r="U41" s="441">
        <v>0</v>
      </c>
      <c r="V41" s="441">
        <v>0</v>
      </c>
      <c r="W41" s="441">
        <v>0</v>
      </c>
      <c r="X41" s="441">
        <v>64</v>
      </c>
      <c r="Y41" s="441">
        <v>12</v>
      </c>
      <c r="Z41" s="441">
        <v>32</v>
      </c>
      <c r="AA41" s="441">
        <v>6</v>
      </c>
      <c r="AB41" s="441">
        <v>14</v>
      </c>
      <c r="AC41" s="441">
        <v>6</v>
      </c>
      <c r="AD41" s="441">
        <v>0</v>
      </c>
      <c r="AE41" s="441">
        <v>0</v>
      </c>
      <c r="AF41" s="441">
        <v>0</v>
      </c>
      <c r="AG41" s="441">
        <v>52</v>
      </c>
      <c r="AH41" s="441">
        <v>26</v>
      </c>
      <c r="AI41" s="441">
        <v>8</v>
      </c>
    </row>
    <row r="42" spans="1:35" x14ac:dyDescent="0.3">
      <c r="A42" s="139" t="str">
        <f t="shared" si="0"/>
        <v>4.00959</v>
      </c>
      <c r="B42" s="441" t="s">
        <v>1742</v>
      </c>
      <c r="C42" s="441" t="s">
        <v>1740</v>
      </c>
      <c r="D42" s="441" t="s">
        <v>1743</v>
      </c>
      <c r="E42" s="441" t="s">
        <v>80</v>
      </c>
      <c r="F42" s="441" t="s">
        <v>939</v>
      </c>
      <c r="G42" s="441" t="s">
        <v>4</v>
      </c>
      <c r="H42" s="441" t="s">
        <v>1362</v>
      </c>
      <c r="I42" s="441" t="s">
        <v>1787</v>
      </c>
      <c r="J42" s="441" t="s">
        <v>993</v>
      </c>
      <c r="K42" s="441" t="s">
        <v>1239</v>
      </c>
      <c r="L42" s="441" t="s">
        <v>39</v>
      </c>
      <c r="M42" s="441" t="s">
        <v>3</v>
      </c>
      <c r="N42" s="441" t="s">
        <v>1</v>
      </c>
      <c r="O42" s="441">
        <v>1</v>
      </c>
      <c r="P42" s="441">
        <v>1</v>
      </c>
      <c r="Q42" s="441">
        <v>0</v>
      </c>
      <c r="R42" s="441">
        <v>0</v>
      </c>
      <c r="S42" s="441">
        <v>0</v>
      </c>
      <c r="T42" s="441">
        <v>0</v>
      </c>
      <c r="U42" s="441">
        <v>0</v>
      </c>
      <c r="V42" s="441">
        <v>0</v>
      </c>
      <c r="W42" s="441">
        <v>0</v>
      </c>
      <c r="X42" s="441">
        <v>0</v>
      </c>
      <c r="Y42" s="441">
        <v>0</v>
      </c>
      <c r="Z42" s="441">
        <v>0</v>
      </c>
      <c r="AA42" s="441">
        <v>0</v>
      </c>
      <c r="AB42" s="441">
        <v>1</v>
      </c>
      <c r="AC42" s="441">
        <v>1</v>
      </c>
      <c r="AD42" s="441">
        <v>0</v>
      </c>
      <c r="AE42" s="441">
        <v>0</v>
      </c>
      <c r="AF42" s="441">
        <v>0</v>
      </c>
      <c r="AG42" s="441">
        <v>0</v>
      </c>
      <c r="AH42" s="441">
        <v>0</v>
      </c>
      <c r="AI42" s="441">
        <v>0</v>
      </c>
    </row>
    <row r="43" spans="1:35" x14ac:dyDescent="0.3">
      <c r="A43" s="139" t="str">
        <f t="shared" si="0"/>
        <v>4.00960</v>
      </c>
      <c r="B43" s="441" t="s">
        <v>1382</v>
      </c>
      <c r="C43" s="441" t="s">
        <v>1379</v>
      </c>
      <c r="D43" s="441" t="s">
        <v>1383</v>
      </c>
      <c r="E43" s="441" t="s">
        <v>3</v>
      </c>
      <c r="F43" s="441" t="s">
        <v>38</v>
      </c>
      <c r="G43" s="441" t="s">
        <v>10</v>
      </c>
      <c r="H43" s="441" t="s">
        <v>1362</v>
      </c>
      <c r="I43" s="441" t="s">
        <v>1787</v>
      </c>
      <c r="J43" s="441" t="s">
        <v>993</v>
      </c>
      <c r="K43" s="441" t="s">
        <v>1264</v>
      </c>
      <c r="L43" s="441" t="s">
        <v>34</v>
      </c>
      <c r="M43" s="441" t="s">
        <v>4</v>
      </c>
      <c r="N43" s="441" t="s">
        <v>1</v>
      </c>
      <c r="O43" s="441">
        <v>8</v>
      </c>
      <c r="P43" s="441">
        <v>5</v>
      </c>
      <c r="Q43" s="441">
        <v>3</v>
      </c>
      <c r="R43" s="441">
        <v>0</v>
      </c>
      <c r="S43" s="441">
        <v>0</v>
      </c>
      <c r="T43" s="441">
        <v>0</v>
      </c>
      <c r="U43" s="441">
        <v>0</v>
      </c>
      <c r="V43" s="441">
        <v>0</v>
      </c>
      <c r="W43" s="441">
        <v>0</v>
      </c>
      <c r="X43" s="441">
        <v>5</v>
      </c>
      <c r="Y43" s="441">
        <v>4</v>
      </c>
      <c r="Z43" s="441">
        <v>3</v>
      </c>
      <c r="AA43" s="441">
        <v>1</v>
      </c>
      <c r="AB43" s="441">
        <v>0</v>
      </c>
      <c r="AC43" s="441">
        <v>0</v>
      </c>
      <c r="AD43" s="441">
        <v>0</v>
      </c>
      <c r="AE43" s="441">
        <v>0</v>
      </c>
      <c r="AF43" s="441">
        <v>0</v>
      </c>
      <c r="AG43" s="441">
        <v>1</v>
      </c>
      <c r="AH43" s="441">
        <v>2</v>
      </c>
      <c r="AI43" s="441">
        <v>0</v>
      </c>
    </row>
    <row r="44" spans="1:35" x14ac:dyDescent="0.3">
      <c r="A44" s="139" t="str">
        <f t="shared" si="0"/>
        <v>4.00961</v>
      </c>
      <c r="B44" s="441" t="s">
        <v>1531</v>
      </c>
      <c r="C44" s="441" t="s">
        <v>1526</v>
      </c>
      <c r="D44" s="441" t="s">
        <v>1532</v>
      </c>
      <c r="E44" s="441" t="s">
        <v>10</v>
      </c>
      <c r="F44" s="441" t="s">
        <v>118</v>
      </c>
      <c r="G44" s="441" t="s">
        <v>4</v>
      </c>
      <c r="H44" s="441" t="s">
        <v>1362</v>
      </c>
      <c r="I44" s="441" t="s">
        <v>1787</v>
      </c>
      <c r="J44" s="441" t="s">
        <v>993</v>
      </c>
      <c r="K44" s="441" t="s">
        <v>1264</v>
      </c>
      <c r="L44" s="441" t="s">
        <v>57</v>
      </c>
      <c r="M44" s="441" t="s">
        <v>2</v>
      </c>
      <c r="N44" s="441" t="s">
        <v>3</v>
      </c>
      <c r="O44" s="441">
        <v>44</v>
      </c>
      <c r="P44" s="441">
        <v>18</v>
      </c>
      <c r="Q44" s="441">
        <v>26</v>
      </c>
      <c r="R44" s="441">
        <v>0</v>
      </c>
      <c r="S44" s="441">
        <v>0</v>
      </c>
      <c r="T44" s="441">
        <v>0</v>
      </c>
      <c r="U44" s="441">
        <v>0</v>
      </c>
      <c r="V44" s="441">
        <v>0</v>
      </c>
      <c r="W44" s="441">
        <v>0</v>
      </c>
      <c r="X44" s="441">
        <v>29</v>
      </c>
      <c r="Y44" s="441">
        <v>13</v>
      </c>
      <c r="Z44" s="441">
        <v>8</v>
      </c>
      <c r="AA44" s="441">
        <v>2</v>
      </c>
      <c r="AB44" s="441">
        <v>7</v>
      </c>
      <c r="AC44" s="441">
        <v>3</v>
      </c>
      <c r="AD44" s="441">
        <v>0</v>
      </c>
      <c r="AE44" s="441">
        <v>0</v>
      </c>
      <c r="AF44" s="441">
        <v>0</v>
      </c>
      <c r="AG44" s="441">
        <v>16</v>
      </c>
      <c r="AH44" s="441">
        <v>6</v>
      </c>
      <c r="AI44" s="441">
        <v>4</v>
      </c>
    </row>
    <row r="45" spans="1:35" x14ac:dyDescent="0.3">
      <c r="A45" s="139" t="str">
        <f t="shared" si="0"/>
        <v>4.00962</v>
      </c>
      <c r="B45" s="441" t="s">
        <v>1598</v>
      </c>
      <c r="C45" s="441" t="s">
        <v>1593</v>
      </c>
      <c r="D45" s="441" t="s">
        <v>1599</v>
      </c>
      <c r="E45" s="441" t="s">
        <v>10</v>
      </c>
      <c r="F45" s="441" t="s">
        <v>118</v>
      </c>
      <c r="G45" s="441" t="s">
        <v>7</v>
      </c>
      <c r="H45" s="441" t="s">
        <v>1362</v>
      </c>
      <c r="I45" s="441" t="s">
        <v>1787</v>
      </c>
      <c r="J45" s="441" t="s">
        <v>993</v>
      </c>
      <c r="K45" s="441" t="s">
        <v>1264</v>
      </c>
      <c r="L45" s="441" t="s">
        <v>57</v>
      </c>
      <c r="M45" s="441" t="s">
        <v>10</v>
      </c>
      <c r="N45" s="441" t="s">
        <v>1</v>
      </c>
      <c r="O45" s="441">
        <v>10</v>
      </c>
      <c r="P45" s="441">
        <v>1</v>
      </c>
      <c r="Q45" s="441">
        <v>9</v>
      </c>
      <c r="R45" s="441">
        <v>0</v>
      </c>
      <c r="S45" s="441">
        <v>0</v>
      </c>
      <c r="T45" s="441">
        <v>0</v>
      </c>
      <c r="U45" s="441">
        <v>0</v>
      </c>
      <c r="V45" s="441">
        <v>0</v>
      </c>
      <c r="W45" s="441">
        <v>0</v>
      </c>
      <c r="X45" s="441">
        <v>2</v>
      </c>
      <c r="Y45" s="441">
        <v>0</v>
      </c>
      <c r="Z45" s="441">
        <v>8</v>
      </c>
      <c r="AA45" s="441">
        <v>1</v>
      </c>
      <c r="AB45" s="441">
        <v>0</v>
      </c>
      <c r="AC45" s="441">
        <v>0</v>
      </c>
      <c r="AD45" s="441">
        <v>0</v>
      </c>
      <c r="AE45" s="441">
        <v>0</v>
      </c>
      <c r="AF45" s="441">
        <v>0</v>
      </c>
      <c r="AG45" s="441">
        <v>2</v>
      </c>
      <c r="AH45" s="441">
        <v>7</v>
      </c>
      <c r="AI45" s="441">
        <v>0</v>
      </c>
    </row>
    <row r="46" spans="1:35" x14ac:dyDescent="0.3">
      <c r="A46" s="139" t="str">
        <f t="shared" si="0"/>
        <v>4.00963</v>
      </c>
      <c r="B46" s="441" t="s">
        <v>1922</v>
      </c>
      <c r="C46" s="441" t="s">
        <v>1919</v>
      </c>
      <c r="D46" s="441" t="s">
        <v>1923</v>
      </c>
      <c r="E46" s="441" t="s">
        <v>5</v>
      </c>
      <c r="F46" s="441" t="s">
        <v>58</v>
      </c>
      <c r="G46" s="441" t="s">
        <v>2</v>
      </c>
      <c r="H46" s="441" t="s">
        <v>1362</v>
      </c>
      <c r="I46" s="441" t="s">
        <v>1787</v>
      </c>
      <c r="J46" s="441" t="s">
        <v>993</v>
      </c>
      <c r="K46" s="441" t="s">
        <v>1239</v>
      </c>
      <c r="L46" s="441" t="s">
        <v>36</v>
      </c>
      <c r="M46" s="441" t="s">
        <v>1</v>
      </c>
      <c r="N46" s="441" t="s">
        <v>10</v>
      </c>
      <c r="O46" s="441">
        <v>7</v>
      </c>
      <c r="P46" s="441">
        <v>4</v>
      </c>
      <c r="Q46" s="441">
        <v>3</v>
      </c>
      <c r="R46" s="441">
        <v>0</v>
      </c>
      <c r="S46" s="441">
        <v>0</v>
      </c>
      <c r="T46" s="441">
        <v>0</v>
      </c>
      <c r="U46" s="441">
        <v>0</v>
      </c>
      <c r="V46" s="441">
        <v>0</v>
      </c>
      <c r="W46" s="441">
        <v>0</v>
      </c>
      <c r="X46" s="441">
        <v>0</v>
      </c>
      <c r="Y46" s="441">
        <v>0</v>
      </c>
      <c r="Z46" s="441">
        <v>2</v>
      </c>
      <c r="AA46" s="441">
        <v>0</v>
      </c>
      <c r="AB46" s="441">
        <v>5</v>
      </c>
      <c r="AC46" s="441">
        <v>4</v>
      </c>
      <c r="AD46" s="441">
        <v>0</v>
      </c>
      <c r="AE46" s="441">
        <v>0</v>
      </c>
      <c r="AF46" s="441">
        <v>0</v>
      </c>
      <c r="AG46" s="441">
        <v>0</v>
      </c>
      <c r="AH46" s="441">
        <v>2</v>
      </c>
      <c r="AI46" s="441">
        <v>1</v>
      </c>
    </row>
    <row r="47" spans="1:35" x14ac:dyDescent="0.3">
      <c r="A47" s="139" t="str">
        <f t="shared" si="0"/>
        <v>4.00964</v>
      </c>
      <c r="B47" s="441" t="s">
        <v>1715</v>
      </c>
      <c r="C47" s="441" t="s">
        <v>1710</v>
      </c>
      <c r="D47" s="441" t="s">
        <v>1716</v>
      </c>
      <c r="E47" s="441" t="s">
        <v>15</v>
      </c>
      <c r="F47" s="441" t="s">
        <v>87</v>
      </c>
      <c r="G47" s="441" t="s">
        <v>4</v>
      </c>
      <c r="H47" s="441" t="s">
        <v>1362</v>
      </c>
      <c r="I47" s="441" t="s">
        <v>1787</v>
      </c>
      <c r="J47" s="441" t="s">
        <v>993</v>
      </c>
      <c r="K47" s="441" t="s">
        <v>1264</v>
      </c>
      <c r="L47" s="441" t="s">
        <v>44</v>
      </c>
      <c r="M47" s="441" t="s">
        <v>10</v>
      </c>
      <c r="N47" s="441" t="s">
        <v>1</v>
      </c>
      <c r="O47" s="441">
        <v>12</v>
      </c>
      <c r="P47" s="441">
        <v>7</v>
      </c>
      <c r="Q47" s="441">
        <v>5</v>
      </c>
      <c r="R47" s="441">
        <v>0</v>
      </c>
      <c r="S47" s="441">
        <v>0</v>
      </c>
      <c r="T47" s="441">
        <v>0</v>
      </c>
      <c r="U47" s="441">
        <v>0</v>
      </c>
      <c r="V47" s="441">
        <v>0</v>
      </c>
      <c r="W47" s="441">
        <v>0</v>
      </c>
      <c r="X47" s="441">
        <v>8</v>
      </c>
      <c r="Y47" s="441">
        <v>5</v>
      </c>
      <c r="Z47" s="441">
        <v>4</v>
      </c>
      <c r="AA47" s="441">
        <v>2</v>
      </c>
      <c r="AB47" s="441">
        <v>0</v>
      </c>
      <c r="AC47" s="441">
        <v>0</v>
      </c>
      <c r="AD47" s="441">
        <v>0</v>
      </c>
      <c r="AE47" s="441">
        <v>0</v>
      </c>
      <c r="AF47" s="441">
        <v>0</v>
      </c>
      <c r="AG47" s="441">
        <v>3</v>
      </c>
      <c r="AH47" s="441">
        <v>2</v>
      </c>
      <c r="AI47" s="441">
        <v>0</v>
      </c>
    </row>
    <row r="48" spans="1:35" x14ac:dyDescent="0.3">
      <c r="A48" s="139" t="str">
        <f t="shared" si="0"/>
        <v>4.00965</v>
      </c>
      <c r="B48" s="441" t="s">
        <v>1456</v>
      </c>
      <c r="C48" s="441" t="s">
        <v>1452</v>
      </c>
      <c r="D48" s="441" t="s">
        <v>1457</v>
      </c>
      <c r="E48" s="441" t="s">
        <v>84</v>
      </c>
      <c r="F48" s="441" t="s">
        <v>940</v>
      </c>
      <c r="G48" s="441" t="s">
        <v>5</v>
      </c>
      <c r="H48" s="441" t="s">
        <v>1362</v>
      </c>
      <c r="I48" s="441" t="s">
        <v>1787</v>
      </c>
      <c r="J48" s="441" t="s">
        <v>993</v>
      </c>
      <c r="K48" s="441" t="s">
        <v>1264</v>
      </c>
      <c r="L48" s="441" t="s">
        <v>34</v>
      </c>
      <c r="M48" s="441" t="s">
        <v>48</v>
      </c>
      <c r="N48" s="441" t="s">
        <v>1</v>
      </c>
      <c r="O48" s="441">
        <v>2</v>
      </c>
      <c r="P48" s="441">
        <v>1</v>
      </c>
      <c r="Q48" s="441">
        <v>1</v>
      </c>
      <c r="R48" s="441">
        <v>0</v>
      </c>
      <c r="S48" s="441">
        <v>0</v>
      </c>
      <c r="T48" s="441">
        <v>0</v>
      </c>
      <c r="U48" s="441">
        <v>0</v>
      </c>
      <c r="V48" s="441">
        <v>0</v>
      </c>
      <c r="W48" s="441">
        <v>0</v>
      </c>
      <c r="X48" s="441">
        <v>1</v>
      </c>
      <c r="Y48" s="441">
        <v>1</v>
      </c>
      <c r="Z48" s="441">
        <v>1</v>
      </c>
      <c r="AA48" s="441">
        <v>0</v>
      </c>
      <c r="AB48" s="441">
        <v>0</v>
      </c>
      <c r="AC48" s="441">
        <v>0</v>
      </c>
      <c r="AD48" s="441">
        <v>0</v>
      </c>
      <c r="AE48" s="441">
        <v>0</v>
      </c>
      <c r="AF48" s="441">
        <v>0</v>
      </c>
      <c r="AG48" s="441">
        <v>0</v>
      </c>
      <c r="AH48" s="441">
        <v>1</v>
      </c>
      <c r="AI48" s="441">
        <v>0</v>
      </c>
    </row>
    <row r="49" spans="1:35" x14ac:dyDescent="0.3">
      <c r="A49" s="139" t="str">
        <f t="shared" si="0"/>
        <v>4.00966</v>
      </c>
      <c r="B49" s="441" t="s">
        <v>1588</v>
      </c>
      <c r="C49" s="441" t="s">
        <v>1584</v>
      </c>
      <c r="D49" s="441" t="s">
        <v>1589</v>
      </c>
      <c r="E49" s="441" t="s">
        <v>11</v>
      </c>
      <c r="F49" s="441" t="s">
        <v>56</v>
      </c>
      <c r="G49" s="441" t="s">
        <v>6</v>
      </c>
      <c r="H49" s="441" t="s">
        <v>1362</v>
      </c>
      <c r="I49" s="441" t="s">
        <v>1787</v>
      </c>
      <c r="J49" s="441" t="s">
        <v>993</v>
      </c>
      <c r="K49" s="441" t="s">
        <v>1239</v>
      </c>
      <c r="L49" s="441" t="s">
        <v>57</v>
      </c>
      <c r="M49" s="441" t="s">
        <v>5</v>
      </c>
      <c r="N49" s="441" t="s">
        <v>3</v>
      </c>
      <c r="O49" s="441">
        <v>33</v>
      </c>
      <c r="P49" s="441">
        <v>23</v>
      </c>
      <c r="Q49" s="441">
        <v>10</v>
      </c>
      <c r="R49" s="441">
        <v>0</v>
      </c>
      <c r="S49" s="441">
        <v>0</v>
      </c>
      <c r="T49" s="441">
        <v>0</v>
      </c>
      <c r="U49" s="441">
        <v>0</v>
      </c>
      <c r="V49" s="441">
        <v>0</v>
      </c>
      <c r="W49" s="441">
        <v>0</v>
      </c>
      <c r="X49" s="441">
        <v>19</v>
      </c>
      <c r="Y49" s="441">
        <v>11</v>
      </c>
      <c r="Z49" s="441">
        <v>10</v>
      </c>
      <c r="AA49" s="441">
        <v>9</v>
      </c>
      <c r="AB49" s="441">
        <v>4</v>
      </c>
      <c r="AC49" s="441">
        <v>3</v>
      </c>
      <c r="AD49" s="441">
        <v>0</v>
      </c>
      <c r="AE49" s="441">
        <v>0</v>
      </c>
      <c r="AF49" s="441">
        <v>0</v>
      </c>
      <c r="AG49" s="441">
        <v>8</v>
      </c>
      <c r="AH49" s="441">
        <v>1</v>
      </c>
      <c r="AI49" s="441">
        <v>1</v>
      </c>
    </row>
    <row r="50" spans="1:35" x14ac:dyDescent="0.3">
      <c r="A50" s="139" t="str">
        <f t="shared" si="0"/>
        <v>4.00987</v>
      </c>
      <c r="B50" s="441" t="s">
        <v>1441</v>
      </c>
      <c r="C50" s="441" t="s">
        <v>1437</v>
      </c>
      <c r="D50" s="441" t="s">
        <v>1442</v>
      </c>
      <c r="E50" s="441" t="s">
        <v>84</v>
      </c>
      <c r="F50" s="441" t="s">
        <v>940</v>
      </c>
      <c r="G50" s="441" t="s">
        <v>1</v>
      </c>
      <c r="H50" s="441" t="s">
        <v>1362</v>
      </c>
      <c r="I50" s="441" t="s">
        <v>1787</v>
      </c>
      <c r="J50" s="441" t="s">
        <v>993</v>
      </c>
      <c r="K50" s="441" t="s">
        <v>1264</v>
      </c>
      <c r="L50" s="441" t="s">
        <v>34</v>
      </c>
      <c r="M50" s="441" t="s">
        <v>15</v>
      </c>
      <c r="N50" s="441" t="s">
        <v>1</v>
      </c>
      <c r="O50" s="441">
        <v>40</v>
      </c>
      <c r="P50" s="441">
        <v>14</v>
      </c>
      <c r="Q50" s="441">
        <v>26</v>
      </c>
      <c r="R50" s="441">
        <v>0</v>
      </c>
      <c r="S50" s="441">
        <v>0</v>
      </c>
      <c r="T50" s="441">
        <v>0</v>
      </c>
      <c r="U50" s="441">
        <v>0</v>
      </c>
      <c r="V50" s="441">
        <v>0</v>
      </c>
      <c r="W50" s="441">
        <v>0</v>
      </c>
      <c r="X50" s="441">
        <v>31</v>
      </c>
      <c r="Y50" s="441">
        <v>12</v>
      </c>
      <c r="Z50" s="441">
        <v>8</v>
      </c>
      <c r="AA50" s="441">
        <v>1</v>
      </c>
      <c r="AB50" s="441">
        <v>1</v>
      </c>
      <c r="AC50" s="441">
        <v>1</v>
      </c>
      <c r="AD50" s="441">
        <v>0</v>
      </c>
      <c r="AE50" s="441">
        <v>0</v>
      </c>
      <c r="AF50" s="441">
        <v>0</v>
      </c>
      <c r="AG50" s="441">
        <v>19</v>
      </c>
      <c r="AH50" s="441">
        <v>7</v>
      </c>
      <c r="AI50" s="441">
        <v>0</v>
      </c>
    </row>
    <row r="51" spans="1:35" x14ac:dyDescent="0.3">
      <c r="A51" s="139" t="str">
        <f t="shared" si="0"/>
        <v>4.00988</v>
      </c>
      <c r="B51" s="441" t="s">
        <v>1482</v>
      </c>
      <c r="C51" s="441" t="s">
        <v>1477</v>
      </c>
      <c r="D51" s="441" t="s">
        <v>1483</v>
      </c>
      <c r="E51" s="441" t="s">
        <v>6</v>
      </c>
      <c r="F51" s="441" t="s">
        <v>115</v>
      </c>
      <c r="G51" s="441" t="s">
        <v>3</v>
      </c>
      <c r="H51" s="441" t="s">
        <v>1362</v>
      </c>
      <c r="I51" s="441" t="s">
        <v>1787</v>
      </c>
      <c r="J51" s="441" t="s">
        <v>993</v>
      </c>
      <c r="K51" s="441" t="s">
        <v>1239</v>
      </c>
      <c r="L51" s="441" t="s">
        <v>36</v>
      </c>
      <c r="M51" s="441" t="s">
        <v>5</v>
      </c>
      <c r="N51" s="441" t="s">
        <v>2</v>
      </c>
      <c r="O51" s="441">
        <v>2</v>
      </c>
      <c r="P51" s="441">
        <v>0</v>
      </c>
      <c r="Q51" s="441">
        <v>2</v>
      </c>
      <c r="R51" s="441">
        <v>0</v>
      </c>
      <c r="S51" s="441">
        <v>0</v>
      </c>
      <c r="T51" s="441">
        <v>0</v>
      </c>
      <c r="U51" s="441">
        <v>0</v>
      </c>
      <c r="V51" s="441">
        <v>0</v>
      </c>
      <c r="W51" s="441">
        <v>0</v>
      </c>
      <c r="X51" s="441">
        <v>1</v>
      </c>
      <c r="Y51" s="441">
        <v>0</v>
      </c>
      <c r="Z51" s="441">
        <v>1</v>
      </c>
      <c r="AA51" s="441">
        <v>0</v>
      </c>
      <c r="AB51" s="441">
        <v>0</v>
      </c>
      <c r="AC51" s="441">
        <v>0</v>
      </c>
      <c r="AD51" s="441">
        <v>0</v>
      </c>
      <c r="AE51" s="441">
        <v>0</v>
      </c>
      <c r="AF51" s="441">
        <v>0</v>
      </c>
      <c r="AG51" s="441">
        <v>1</v>
      </c>
      <c r="AH51" s="441">
        <v>1</v>
      </c>
      <c r="AI51" s="441">
        <v>0</v>
      </c>
    </row>
    <row r="52" spans="1:35" x14ac:dyDescent="0.3">
      <c r="A52" s="139" t="str">
        <f t="shared" si="0"/>
        <v>4.00989</v>
      </c>
      <c r="B52" s="441" t="s">
        <v>1551</v>
      </c>
      <c r="C52" s="441" t="s">
        <v>1543</v>
      </c>
      <c r="D52" s="441" t="s">
        <v>1552</v>
      </c>
      <c r="E52" s="441" t="s">
        <v>11</v>
      </c>
      <c r="F52" s="441" t="s">
        <v>56</v>
      </c>
      <c r="G52" s="441" t="s">
        <v>2</v>
      </c>
      <c r="H52" s="441" t="s">
        <v>1362</v>
      </c>
      <c r="I52" s="441" t="s">
        <v>1787</v>
      </c>
      <c r="J52" s="441" t="s">
        <v>993</v>
      </c>
      <c r="K52" s="441" t="s">
        <v>1264</v>
      </c>
      <c r="L52" s="441" t="s">
        <v>57</v>
      </c>
      <c r="M52" s="441" t="s">
        <v>3</v>
      </c>
      <c r="N52" s="441" t="s">
        <v>3</v>
      </c>
      <c r="O52" s="441">
        <v>0</v>
      </c>
      <c r="P52" s="441">
        <v>0</v>
      </c>
      <c r="Q52" s="441">
        <v>0</v>
      </c>
      <c r="R52" s="441">
        <v>0</v>
      </c>
      <c r="S52" s="441">
        <v>0</v>
      </c>
      <c r="T52" s="441">
        <v>0</v>
      </c>
      <c r="U52" s="441">
        <v>0</v>
      </c>
      <c r="V52" s="441">
        <v>0</v>
      </c>
      <c r="W52" s="441">
        <v>0</v>
      </c>
      <c r="X52" s="441">
        <v>0</v>
      </c>
      <c r="Y52" s="441">
        <v>0</v>
      </c>
      <c r="Z52" s="441">
        <v>0</v>
      </c>
      <c r="AA52" s="441">
        <v>0</v>
      </c>
      <c r="AB52" s="441">
        <v>0</v>
      </c>
      <c r="AC52" s="441">
        <v>0</v>
      </c>
      <c r="AD52" s="441">
        <v>0</v>
      </c>
      <c r="AE52" s="441">
        <v>0</v>
      </c>
      <c r="AF52" s="441">
        <v>0</v>
      </c>
      <c r="AG52" s="441">
        <v>0</v>
      </c>
      <c r="AH52" s="441">
        <v>0</v>
      </c>
      <c r="AI52" s="441">
        <v>0</v>
      </c>
    </row>
    <row r="53" spans="1:35" x14ac:dyDescent="0.3">
      <c r="A53" s="139" t="str">
        <f t="shared" si="0"/>
        <v>4.00990</v>
      </c>
      <c r="B53" s="441" t="s">
        <v>1557</v>
      </c>
      <c r="C53" s="441" t="s">
        <v>1554</v>
      </c>
      <c r="D53" s="441" t="s">
        <v>1558</v>
      </c>
      <c r="E53" s="441" t="s">
        <v>11</v>
      </c>
      <c r="F53" s="441" t="s">
        <v>56</v>
      </c>
      <c r="G53" s="441" t="s">
        <v>3</v>
      </c>
      <c r="H53" s="441" t="s">
        <v>1362</v>
      </c>
      <c r="I53" s="441" t="s">
        <v>1787</v>
      </c>
      <c r="J53" s="441" t="s">
        <v>993</v>
      </c>
      <c r="K53" s="441" t="s">
        <v>1239</v>
      </c>
      <c r="L53" s="441" t="s">
        <v>57</v>
      </c>
      <c r="M53" s="441" t="s">
        <v>3</v>
      </c>
      <c r="N53" s="441" t="s">
        <v>5</v>
      </c>
      <c r="O53" s="441">
        <v>61</v>
      </c>
      <c r="P53" s="441">
        <v>21</v>
      </c>
      <c r="Q53" s="441">
        <v>40</v>
      </c>
      <c r="R53" s="441">
        <v>0</v>
      </c>
      <c r="S53" s="441">
        <v>0</v>
      </c>
      <c r="T53" s="441">
        <v>0</v>
      </c>
      <c r="U53" s="441">
        <v>0</v>
      </c>
      <c r="V53" s="441">
        <v>0</v>
      </c>
      <c r="W53" s="441">
        <v>0</v>
      </c>
      <c r="X53" s="441">
        <v>32</v>
      </c>
      <c r="Y53" s="441">
        <v>8</v>
      </c>
      <c r="Z53" s="441">
        <v>9</v>
      </c>
      <c r="AA53" s="441">
        <v>5</v>
      </c>
      <c r="AB53" s="441">
        <v>20</v>
      </c>
      <c r="AC53" s="441">
        <v>8</v>
      </c>
      <c r="AD53" s="441">
        <v>0</v>
      </c>
      <c r="AE53" s="441">
        <v>0</v>
      </c>
      <c r="AF53" s="441">
        <v>0</v>
      </c>
      <c r="AG53" s="441">
        <v>24</v>
      </c>
      <c r="AH53" s="441">
        <v>4</v>
      </c>
      <c r="AI53" s="441">
        <v>12</v>
      </c>
    </row>
    <row r="54" spans="1:35" x14ac:dyDescent="0.3">
      <c r="A54" s="139" t="str">
        <f t="shared" si="0"/>
        <v>4.00991</v>
      </c>
      <c r="B54" s="441" t="s">
        <v>1954</v>
      </c>
      <c r="C54" s="441" t="s">
        <v>1949</v>
      </c>
      <c r="D54" s="441" t="s">
        <v>1955</v>
      </c>
      <c r="E54" s="441" t="s">
        <v>1077</v>
      </c>
      <c r="F54" s="441" t="s">
        <v>421</v>
      </c>
      <c r="G54" s="441" t="s">
        <v>2</v>
      </c>
      <c r="H54" s="441" t="s">
        <v>1362</v>
      </c>
      <c r="I54" s="441" t="s">
        <v>1787</v>
      </c>
      <c r="J54" s="441" t="s">
        <v>993</v>
      </c>
      <c r="K54" s="441" t="s">
        <v>1239</v>
      </c>
      <c r="L54" s="441" t="s">
        <v>32</v>
      </c>
      <c r="M54" s="441" t="s">
        <v>9</v>
      </c>
      <c r="N54" s="441" t="s">
        <v>7</v>
      </c>
      <c r="O54" s="441">
        <v>10</v>
      </c>
      <c r="P54" s="441">
        <v>4</v>
      </c>
      <c r="Q54" s="441">
        <v>6</v>
      </c>
      <c r="R54" s="441">
        <v>0</v>
      </c>
      <c r="S54" s="441">
        <v>0</v>
      </c>
      <c r="T54" s="441">
        <v>0</v>
      </c>
      <c r="U54" s="441">
        <v>0</v>
      </c>
      <c r="V54" s="441">
        <v>0</v>
      </c>
      <c r="W54" s="441">
        <v>0</v>
      </c>
      <c r="X54" s="441">
        <v>6</v>
      </c>
      <c r="Y54" s="441">
        <v>1</v>
      </c>
      <c r="Z54" s="441">
        <v>4</v>
      </c>
      <c r="AA54" s="441">
        <v>3</v>
      </c>
      <c r="AB54" s="441">
        <v>0</v>
      </c>
      <c r="AC54" s="441">
        <v>0</v>
      </c>
      <c r="AD54" s="441">
        <v>0</v>
      </c>
      <c r="AE54" s="441">
        <v>0</v>
      </c>
      <c r="AF54" s="441">
        <v>0</v>
      </c>
      <c r="AG54" s="441">
        <v>5</v>
      </c>
      <c r="AH54" s="441">
        <v>1</v>
      </c>
      <c r="AI54" s="441">
        <v>0</v>
      </c>
    </row>
    <row r="55" spans="1:35" x14ac:dyDescent="0.3">
      <c r="A55" s="139" t="str">
        <f t="shared" si="0"/>
        <v>4.00992</v>
      </c>
      <c r="B55" s="441" t="s">
        <v>1945</v>
      </c>
      <c r="C55" s="441" t="s">
        <v>1942</v>
      </c>
      <c r="D55" s="441" t="s">
        <v>1946</v>
      </c>
      <c r="E55" s="441" t="s">
        <v>1077</v>
      </c>
      <c r="F55" s="441" t="s">
        <v>421</v>
      </c>
      <c r="G55" s="441" t="s">
        <v>5</v>
      </c>
      <c r="H55" s="441" t="s">
        <v>1362</v>
      </c>
      <c r="I55" s="441" t="s">
        <v>1787</v>
      </c>
      <c r="J55" s="441" t="s">
        <v>993</v>
      </c>
      <c r="K55" s="441" t="s">
        <v>1239</v>
      </c>
      <c r="L55" s="441" t="s">
        <v>32</v>
      </c>
      <c r="M55" s="441" t="s">
        <v>54</v>
      </c>
      <c r="N55" s="441" t="s">
        <v>2</v>
      </c>
      <c r="O55" s="441">
        <v>44</v>
      </c>
      <c r="P55" s="441">
        <v>11</v>
      </c>
      <c r="Q55" s="441">
        <v>33</v>
      </c>
      <c r="R55" s="441">
        <v>0</v>
      </c>
      <c r="S55" s="441">
        <v>0</v>
      </c>
      <c r="T55" s="441">
        <v>0</v>
      </c>
      <c r="U55" s="441">
        <v>0</v>
      </c>
      <c r="V55" s="441">
        <v>0</v>
      </c>
      <c r="W55" s="441">
        <v>0</v>
      </c>
      <c r="X55" s="441">
        <v>27</v>
      </c>
      <c r="Y55" s="441">
        <v>8</v>
      </c>
      <c r="Z55" s="441">
        <v>17</v>
      </c>
      <c r="AA55" s="441">
        <v>3</v>
      </c>
      <c r="AB55" s="441">
        <v>0</v>
      </c>
      <c r="AC55" s="441">
        <v>0</v>
      </c>
      <c r="AD55" s="441">
        <v>0</v>
      </c>
      <c r="AE55" s="441">
        <v>0</v>
      </c>
      <c r="AF55" s="441">
        <v>0</v>
      </c>
      <c r="AG55" s="441">
        <v>19</v>
      </c>
      <c r="AH55" s="441">
        <v>14</v>
      </c>
      <c r="AI55" s="441">
        <v>0</v>
      </c>
    </row>
    <row r="56" spans="1:35" x14ac:dyDescent="0.3">
      <c r="A56" s="139" t="str">
        <f t="shared" si="0"/>
        <v>4.00993</v>
      </c>
      <c r="B56" s="441" t="s">
        <v>1449</v>
      </c>
      <c r="C56" s="441" t="s">
        <v>1444</v>
      </c>
      <c r="D56" s="441" t="s">
        <v>1450</v>
      </c>
      <c r="E56" s="441" t="s">
        <v>41</v>
      </c>
      <c r="F56" s="441" t="s">
        <v>53</v>
      </c>
      <c r="G56" s="441" t="s">
        <v>10</v>
      </c>
      <c r="H56" s="441" t="s">
        <v>1362</v>
      </c>
      <c r="I56" s="441" t="s">
        <v>1787</v>
      </c>
      <c r="J56" s="441" t="s">
        <v>993</v>
      </c>
      <c r="K56" s="441" t="s">
        <v>1264</v>
      </c>
      <c r="L56" s="441" t="s">
        <v>34</v>
      </c>
      <c r="M56" s="441" t="s">
        <v>54</v>
      </c>
      <c r="N56" s="441" t="s">
        <v>1</v>
      </c>
      <c r="O56" s="441">
        <v>13</v>
      </c>
      <c r="P56" s="441">
        <v>7</v>
      </c>
      <c r="Q56" s="441">
        <v>6</v>
      </c>
      <c r="R56" s="441">
        <v>0</v>
      </c>
      <c r="S56" s="441">
        <v>0</v>
      </c>
      <c r="T56" s="441">
        <v>0</v>
      </c>
      <c r="U56" s="441">
        <v>0</v>
      </c>
      <c r="V56" s="441">
        <v>0</v>
      </c>
      <c r="W56" s="441">
        <v>0</v>
      </c>
      <c r="X56" s="441">
        <v>11</v>
      </c>
      <c r="Y56" s="441">
        <v>6</v>
      </c>
      <c r="Z56" s="441">
        <v>2</v>
      </c>
      <c r="AA56" s="441">
        <v>1</v>
      </c>
      <c r="AB56" s="441">
        <v>0</v>
      </c>
      <c r="AC56" s="441">
        <v>0</v>
      </c>
      <c r="AD56" s="441">
        <v>0</v>
      </c>
      <c r="AE56" s="441">
        <v>0</v>
      </c>
      <c r="AF56" s="441">
        <v>0</v>
      </c>
      <c r="AG56" s="441">
        <v>5</v>
      </c>
      <c r="AH56" s="441">
        <v>1</v>
      </c>
      <c r="AI56" s="441">
        <v>0</v>
      </c>
    </row>
    <row r="57" spans="1:35" x14ac:dyDescent="0.3">
      <c r="A57" s="139" t="str">
        <f t="shared" si="0"/>
        <v>4.00994</v>
      </c>
      <c r="B57" s="441" t="s">
        <v>1434</v>
      </c>
      <c r="C57" s="441" t="s">
        <v>1429</v>
      </c>
      <c r="D57" s="441" t="s">
        <v>1435</v>
      </c>
      <c r="E57" s="441" t="s">
        <v>41</v>
      </c>
      <c r="F57" s="441" t="s">
        <v>53</v>
      </c>
      <c r="G57" s="441" t="s">
        <v>9</v>
      </c>
      <c r="H57" s="441" t="s">
        <v>1362</v>
      </c>
      <c r="I57" s="441" t="s">
        <v>1787</v>
      </c>
      <c r="J57" s="441" t="s">
        <v>993</v>
      </c>
      <c r="K57" s="441" t="s">
        <v>1264</v>
      </c>
      <c r="L57" s="441" t="s">
        <v>34</v>
      </c>
      <c r="M57" s="441" t="s">
        <v>11</v>
      </c>
      <c r="N57" s="441" t="s">
        <v>15</v>
      </c>
      <c r="O57" s="441">
        <v>0</v>
      </c>
      <c r="P57" s="441">
        <v>0</v>
      </c>
      <c r="Q57" s="441">
        <v>0</v>
      </c>
      <c r="R57" s="441">
        <v>0</v>
      </c>
      <c r="S57" s="441">
        <v>0</v>
      </c>
      <c r="T57" s="441">
        <v>0</v>
      </c>
      <c r="U57" s="441">
        <v>0</v>
      </c>
      <c r="V57" s="441">
        <v>0</v>
      </c>
      <c r="W57" s="441">
        <v>0</v>
      </c>
      <c r="X57" s="441">
        <v>0</v>
      </c>
      <c r="Y57" s="441">
        <v>0</v>
      </c>
      <c r="Z57" s="441">
        <v>0</v>
      </c>
      <c r="AA57" s="441">
        <v>0</v>
      </c>
      <c r="AB57" s="441">
        <v>0</v>
      </c>
      <c r="AC57" s="441">
        <v>0</v>
      </c>
      <c r="AD57" s="441">
        <v>0</v>
      </c>
      <c r="AE57" s="441">
        <v>0</v>
      </c>
      <c r="AF57" s="441">
        <v>0</v>
      </c>
      <c r="AG57" s="441">
        <v>0</v>
      </c>
      <c r="AH57" s="441">
        <v>0</v>
      </c>
      <c r="AI57" s="441">
        <v>0</v>
      </c>
    </row>
    <row r="58" spans="1:35" x14ac:dyDescent="0.3">
      <c r="A58" s="139" t="str">
        <f t="shared" si="0"/>
        <v>4.00995</v>
      </c>
      <c r="B58" s="441" t="s">
        <v>1416</v>
      </c>
      <c r="C58" s="441" t="s">
        <v>1413</v>
      </c>
      <c r="D58" s="441" t="s">
        <v>1417</v>
      </c>
      <c r="E58" s="441" t="s">
        <v>41</v>
      </c>
      <c r="F58" s="441" t="s">
        <v>53</v>
      </c>
      <c r="G58" s="441" t="s">
        <v>5</v>
      </c>
      <c r="H58" s="441" t="s">
        <v>1362</v>
      </c>
      <c r="I58" s="441" t="s">
        <v>1787</v>
      </c>
      <c r="J58" s="441" t="s">
        <v>993</v>
      </c>
      <c r="K58" s="441" t="s">
        <v>1264</v>
      </c>
      <c r="L58" s="441" t="s">
        <v>34</v>
      </c>
      <c r="M58" s="441" t="s">
        <v>11</v>
      </c>
      <c r="N58" s="441" t="s">
        <v>6</v>
      </c>
      <c r="O58" s="441">
        <v>0</v>
      </c>
      <c r="P58" s="441">
        <v>0</v>
      </c>
      <c r="Q58" s="441">
        <v>0</v>
      </c>
      <c r="R58" s="441">
        <v>0</v>
      </c>
      <c r="S58" s="441">
        <v>0</v>
      </c>
      <c r="T58" s="441">
        <v>0</v>
      </c>
      <c r="U58" s="441">
        <v>0</v>
      </c>
      <c r="V58" s="441">
        <v>0</v>
      </c>
      <c r="W58" s="441">
        <v>0</v>
      </c>
      <c r="X58" s="441">
        <v>0</v>
      </c>
      <c r="Y58" s="441">
        <v>0</v>
      </c>
      <c r="Z58" s="441">
        <v>0</v>
      </c>
      <c r="AA58" s="441">
        <v>0</v>
      </c>
      <c r="AB58" s="441">
        <v>0</v>
      </c>
      <c r="AC58" s="441">
        <v>0</v>
      </c>
      <c r="AD58" s="441">
        <v>0</v>
      </c>
      <c r="AE58" s="441">
        <v>0</v>
      </c>
      <c r="AF58" s="441">
        <v>0</v>
      </c>
      <c r="AG58" s="441">
        <v>0</v>
      </c>
      <c r="AH58" s="441">
        <v>0</v>
      </c>
      <c r="AI58" s="441">
        <v>0</v>
      </c>
    </row>
    <row r="59" spans="1:35" x14ac:dyDescent="0.3">
      <c r="A59" s="139" t="str">
        <f t="shared" si="0"/>
        <v>4.00996</v>
      </c>
      <c r="B59" s="441" t="s">
        <v>1643</v>
      </c>
      <c r="C59" s="441" t="s">
        <v>1637</v>
      </c>
      <c r="D59" s="441" t="s">
        <v>1644</v>
      </c>
      <c r="E59" s="441" t="s">
        <v>1081</v>
      </c>
      <c r="F59" s="441" t="s">
        <v>121</v>
      </c>
      <c r="G59" s="441" t="s">
        <v>2</v>
      </c>
      <c r="H59" s="441" t="s">
        <v>1362</v>
      </c>
      <c r="I59" s="441" t="s">
        <v>1787</v>
      </c>
      <c r="J59" s="441" t="s">
        <v>993</v>
      </c>
      <c r="K59" s="441" t="s">
        <v>1264</v>
      </c>
      <c r="L59" s="441" t="s">
        <v>44</v>
      </c>
      <c r="M59" s="441" t="s">
        <v>1</v>
      </c>
      <c r="N59" s="441" t="s">
        <v>13</v>
      </c>
      <c r="O59" s="441">
        <v>33</v>
      </c>
      <c r="P59" s="441">
        <v>11</v>
      </c>
      <c r="Q59" s="441">
        <v>22</v>
      </c>
      <c r="R59" s="441">
        <v>0</v>
      </c>
      <c r="S59" s="441">
        <v>0</v>
      </c>
      <c r="T59" s="441">
        <v>0</v>
      </c>
      <c r="U59" s="441">
        <v>0</v>
      </c>
      <c r="V59" s="441">
        <v>0</v>
      </c>
      <c r="W59" s="441">
        <v>0</v>
      </c>
      <c r="X59" s="441">
        <v>27</v>
      </c>
      <c r="Y59" s="441">
        <v>9</v>
      </c>
      <c r="Z59" s="441">
        <v>5</v>
      </c>
      <c r="AA59" s="441">
        <v>2</v>
      </c>
      <c r="AB59" s="441">
        <v>1</v>
      </c>
      <c r="AC59" s="441">
        <v>0</v>
      </c>
      <c r="AD59" s="441">
        <v>0</v>
      </c>
      <c r="AE59" s="441">
        <v>0</v>
      </c>
      <c r="AF59" s="441">
        <v>0</v>
      </c>
      <c r="AG59" s="441">
        <v>18</v>
      </c>
      <c r="AH59" s="441">
        <v>3</v>
      </c>
      <c r="AI59" s="441">
        <v>1</v>
      </c>
    </row>
    <row r="60" spans="1:35" x14ac:dyDescent="0.3">
      <c r="A60" s="139" t="str">
        <f t="shared" si="0"/>
        <v>4.00997</v>
      </c>
      <c r="B60" s="441" t="s">
        <v>2002</v>
      </c>
      <c r="C60" s="441" t="s">
        <v>1998</v>
      </c>
      <c r="D60" s="441" t="s">
        <v>2003</v>
      </c>
      <c r="E60" s="441" t="s">
        <v>4</v>
      </c>
      <c r="F60" s="441" t="s">
        <v>37</v>
      </c>
      <c r="G60" s="441" t="s">
        <v>1</v>
      </c>
      <c r="H60" s="441" t="s">
        <v>1362</v>
      </c>
      <c r="I60" s="441" t="s">
        <v>1787</v>
      </c>
      <c r="J60" s="441" t="s">
        <v>993</v>
      </c>
      <c r="K60" s="441" t="s">
        <v>1264</v>
      </c>
      <c r="L60" s="441" t="s">
        <v>34</v>
      </c>
      <c r="M60" s="441" t="s">
        <v>2</v>
      </c>
      <c r="N60" s="441" t="s">
        <v>6</v>
      </c>
      <c r="O60" s="441">
        <v>8</v>
      </c>
      <c r="P60" s="441">
        <v>6</v>
      </c>
      <c r="Q60" s="441">
        <v>2</v>
      </c>
      <c r="R60" s="441">
        <v>0</v>
      </c>
      <c r="S60" s="441">
        <v>0</v>
      </c>
      <c r="T60" s="441">
        <v>0</v>
      </c>
      <c r="U60" s="441">
        <v>0</v>
      </c>
      <c r="V60" s="441">
        <v>0</v>
      </c>
      <c r="W60" s="441">
        <v>0</v>
      </c>
      <c r="X60" s="441">
        <v>8</v>
      </c>
      <c r="Y60" s="441">
        <v>6</v>
      </c>
      <c r="Z60" s="441">
        <v>0</v>
      </c>
      <c r="AA60" s="441">
        <v>0</v>
      </c>
      <c r="AB60" s="441">
        <v>0</v>
      </c>
      <c r="AC60" s="441">
        <v>0</v>
      </c>
      <c r="AD60" s="441">
        <v>0</v>
      </c>
      <c r="AE60" s="441">
        <v>0</v>
      </c>
      <c r="AF60" s="441">
        <v>0</v>
      </c>
      <c r="AG60" s="441">
        <v>2</v>
      </c>
      <c r="AH60" s="441">
        <v>0</v>
      </c>
      <c r="AI60" s="441">
        <v>0</v>
      </c>
    </row>
    <row r="61" spans="1:35" x14ac:dyDescent="0.3">
      <c r="A61" s="139" t="str">
        <f t="shared" si="0"/>
        <v>4.00998</v>
      </c>
      <c r="B61" s="441" t="s">
        <v>1356</v>
      </c>
      <c r="C61" s="441" t="s">
        <v>1350</v>
      </c>
      <c r="D61" s="441" t="s">
        <v>1357</v>
      </c>
      <c r="E61" s="441" t="s">
        <v>1076</v>
      </c>
      <c r="F61" s="441" t="s">
        <v>70</v>
      </c>
      <c r="G61" s="441" t="s">
        <v>3</v>
      </c>
      <c r="H61" s="441" t="s">
        <v>1362</v>
      </c>
      <c r="I61" s="441" t="s">
        <v>1787</v>
      </c>
      <c r="J61" s="441" t="s">
        <v>993</v>
      </c>
      <c r="K61" s="441" t="s">
        <v>1239</v>
      </c>
      <c r="L61" s="441" t="s">
        <v>32</v>
      </c>
      <c r="M61" s="441" t="s">
        <v>111</v>
      </c>
      <c r="N61" s="441" t="s">
        <v>1</v>
      </c>
      <c r="O61" s="441">
        <v>2</v>
      </c>
      <c r="P61" s="441">
        <v>2</v>
      </c>
      <c r="Q61" s="441">
        <v>0</v>
      </c>
      <c r="R61" s="441">
        <v>0</v>
      </c>
      <c r="S61" s="441">
        <v>0</v>
      </c>
      <c r="T61" s="441">
        <v>0</v>
      </c>
      <c r="U61" s="441">
        <v>0</v>
      </c>
      <c r="V61" s="441">
        <v>0</v>
      </c>
      <c r="W61" s="441">
        <v>0</v>
      </c>
      <c r="X61" s="441">
        <v>2</v>
      </c>
      <c r="Y61" s="441">
        <v>2</v>
      </c>
      <c r="Z61" s="441">
        <v>0</v>
      </c>
      <c r="AA61" s="441">
        <v>0</v>
      </c>
      <c r="AB61" s="441">
        <v>0</v>
      </c>
      <c r="AC61" s="441">
        <v>0</v>
      </c>
      <c r="AD61" s="441">
        <v>0</v>
      </c>
      <c r="AE61" s="441">
        <v>0</v>
      </c>
      <c r="AF61" s="441">
        <v>0</v>
      </c>
      <c r="AG61" s="441">
        <v>0</v>
      </c>
      <c r="AH61" s="441">
        <v>0</v>
      </c>
      <c r="AI61" s="441">
        <v>0</v>
      </c>
    </row>
    <row r="62" spans="1:35" x14ac:dyDescent="0.3">
      <c r="A62" s="139" t="str">
        <f t="shared" si="0"/>
        <v>4.00999</v>
      </c>
      <c r="B62" s="441" t="s">
        <v>1737</v>
      </c>
      <c r="C62" s="441" t="s">
        <v>1733</v>
      </c>
      <c r="D62" s="441" t="s">
        <v>1738</v>
      </c>
      <c r="E62" s="441" t="s">
        <v>113</v>
      </c>
      <c r="F62" s="441" t="s">
        <v>109</v>
      </c>
      <c r="G62" s="441" t="s">
        <v>1</v>
      </c>
      <c r="H62" s="441" t="s">
        <v>1362</v>
      </c>
      <c r="I62" s="441" t="s">
        <v>1787</v>
      </c>
      <c r="J62" s="441" t="s">
        <v>993</v>
      </c>
      <c r="K62" s="441" t="s">
        <v>1239</v>
      </c>
      <c r="L62" s="441" t="s">
        <v>39</v>
      </c>
      <c r="M62" s="441" t="s">
        <v>2</v>
      </c>
      <c r="N62" s="441" t="s">
        <v>1</v>
      </c>
      <c r="O62" s="441">
        <v>37</v>
      </c>
      <c r="P62" s="441">
        <v>16</v>
      </c>
      <c r="Q62" s="441">
        <v>21</v>
      </c>
      <c r="R62" s="441">
        <v>0</v>
      </c>
      <c r="S62" s="441">
        <v>0</v>
      </c>
      <c r="T62" s="441">
        <v>0</v>
      </c>
      <c r="U62" s="441">
        <v>0</v>
      </c>
      <c r="V62" s="441">
        <v>0</v>
      </c>
      <c r="W62" s="441">
        <v>0</v>
      </c>
      <c r="X62" s="441">
        <v>20</v>
      </c>
      <c r="Y62" s="441">
        <v>9</v>
      </c>
      <c r="Z62" s="441">
        <v>7</v>
      </c>
      <c r="AA62" s="441">
        <v>4</v>
      </c>
      <c r="AB62" s="441">
        <v>10</v>
      </c>
      <c r="AC62" s="441">
        <v>3</v>
      </c>
      <c r="AD62" s="441">
        <v>0</v>
      </c>
      <c r="AE62" s="441">
        <v>0</v>
      </c>
      <c r="AF62" s="441">
        <v>0</v>
      </c>
      <c r="AG62" s="441">
        <v>11</v>
      </c>
      <c r="AH62" s="441">
        <v>3</v>
      </c>
      <c r="AI62" s="441">
        <v>7</v>
      </c>
    </row>
    <row r="63" spans="1:35" x14ac:dyDescent="0.3">
      <c r="A63" s="139" t="str">
        <f t="shared" si="0"/>
        <v>4.01000</v>
      </c>
      <c r="B63" s="441" t="s">
        <v>1300</v>
      </c>
      <c r="C63" s="441" t="s">
        <v>1293</v>
      </c>
      <c r="D63" s="441" t="s">
        <v>1301</v>
      </c>
      <c r="E63" s="441" t="s">
        <v>111</v>
      </c>
      <c r="F63" s="441" t="s">
        <v>35</v>
      </c>
      <c r="G63" s="441" t="s">
        <v>5</v>
      </c>
      <c r="H63" s="441" t="s">
        <v>1362</v>
      </c>
      <c r="I63" s="441" t="s">
        <v>1787</v>
      </c>
      <c r="J63" s="441" t="s">
        <v>993</v>
      </c>
      <c r="K63" s="441" t="s">
        <v>1264</v>
      </c>
      <c r="L63" s="441" t="s">
        <v>32</v>
      </c>
      <c r="M63" s="441" t="s">
        <v>14</v>
      </c>
      <c r="N63" s="441" t="s">
        <v>1</v>
      </c>
      <c r="O63" s="441">
        <v>10</v>
      </c>
      <c r="P63" s="441">
        <v>6</v>
      </c>
      <c r="Q63" s="441">
        <v>4</v>
      </c>
      <c r="R63" s="441">
        <v>0</v>
      </c>
      <c r="S63" s="441">
        <v>0</v>
      </c>
      <c r="T63" s="441">
        <v>0</v>
      </c>
      <c r="U63" s="441">
        <v>0</v>
      </c>
      <c r="V63" s="441">
        <v>0</v>
      </c>
      <c r="W63" s="441">
        <v>0</v>
      </c>
      <c r="X63" s="441">
        <v>8</v>
      </c>
      <c r="Y63" s="441">
        <v>4</v>
      </c>
      <c r="Z63" s="441">
        <v>2</v>
      </c>
      <c r="AA63" s="441">
        <v>2</v>
      </c>
      <c r="AB63" s="441">
        <v>0</v>
      </c>
      <c r="AC63" s="441">
        <v>0</v>
      </c>
      <c r="AD63" s="441">
        <v>0</v>
      </c>
      <c r="AE63" s="441">
        <v>0</v>
      </c>
      <c r="AF63" s="441">
        <v>0</v>
      </c>
      <c r="AG63" s="441">
        <v>4</v>
      </c>
      <c r="AH63" s="441">
        <v>0</v>
      </c>
      <c r="AI63" s="441">
        <v>0</v>
      </c>
    </row>
    <row r="64" spans="1:35" x14ac:dyDescent="0.3">
      <c r="A64" s="139" t="str">
        <f t="shared" si="0"/>
        <v>4.01001</v>
      </c>
      <c r="B64" s="441" t="s">
        <v>2049</v>
      </c>
      <c r="C64" s="441" t="s">
        <v>2047</v>
      </c>
      <c r="D64" s="441" t="s">
        <v>2050</v>
      </c>
      <c r="E64" s="441" t="s">
        <v>111</v>
      </c>
      <c r="F64" s="441" t="s">
        <v>35</v>
      </c>
      <c r="G64" s="441" t="s">
        <v>3</v>
      </c>
      <c r="H64" s="441" t="s">
        <v>1362</v>
      </c>
      <c r="I64" s="441" t="s">
        <v>1787</v>
      </c>
      <c r="J64" s="441" t="s">
        <v>993</v>
      </c>
      <c r="K64" s="441" t="s">
        <v>1239</v>
      </c>
      <c r="L64" s="441" t="s">
        <v>32</v>
      </c>
      <c r="M64" s="441" t="s">
        <v>6</v>
      </c>
      <c r="N64" s="441" t="s">
        <v>7</v>
      </c>
      <c r="O64" s="441">
        <v>51</v>
      </c>
      <c r="P64" s="441">
        <v>18</v>
      </c>
      <c r="Q64" s="441">
        <v>33</v>
      </c>
      <c r="R64" s="441">
        <v>0</v>
      </c>
      <c r="S64" s="441">
        <v>0</v>
      </c>
      <c r="T64" s="441">
        <v>0</v>
      </c>
      <c r="U64" s="441">
        <v>0</v>
      </c>
      <c r="V64" s="441">
        <v>0</v>
      </c>
      <c r="W64" s="441">
        <v>0</v>
      </c>
      <c r="X64" s="441">
        <v>28</v>
      </c>
      <c r="Y64" s="441">
        <v>9</v>
      </c>
      <c r="Z64" s="441">
        <v>20</v>
      </c>
      <c r="AA64" s="441">
        <v>6</v>
      </c>
      <c r="AB64" s="441">
        <v>3</v>
      </c>
      <c r="AC64" s="441">
        <v>3</v>
      </c>
      <c r="AD64" s="441">
        <v>0</v>
      </c>
      <c r="AE64" s="441">
        <v>0</v>
      </c>
      <c r="AF64" s="441">
        <v>0</v>
      </c>
      <c r="AG64" s="441">
        <v>19</v>
      </c>
      <c r="AH64" s="441">
        <v>14</v>
      </c>
      <c r="AI64" s="441">
        <v>0</v>
      </c>
    </row>
    <row r="65" spans="1:35" x14ac:dyDescent="0.3">
      <c r="A65" s="139" t="str">
        <f t="shared" si="0"/>
        <v>4.01002</v>
      </c>
      <c r="B65" s="441" t="s">
        <v>1467</v>
      </c>
      <c r="C65" s="441" t="s">
        <v>1462</v>
      </c>
      <c r="D65" s="441" t="s">
        <v>1468</v>
      </c>
      <c r="E65" s="441" t="s">
        <v>111</v>
      </c>
      <c r="F65" s="441" t="s">
        <v>35</v>
      </c>
      <c r="G65" s="441" t="s">
        <v>4</v>
      </c>
      <c r="H65" s="441" t="s">
        <v>1362</v>
      </c>
      <c r="I65" s="441" t="s">
        <v>1787</v>
      </c>
      <c r="J65" s="441" t="s">
        <v>993</v>
      </c>
      <c r="K65" s="441" t="s">
        <v>1264</v>
      </c>
      <c r="L65" s="441" t="s">
        <v>36</v>
      </c>
      <c r="M65" s="441" t="s">
        <v>1</v>
      </c>
      <c r="N65" s="441" t="s">
        <v>7</v>
      </c>
      <c r="O65" s="441">
        <v>32</v>
      </c>
      <c r="P65" s="441">
        <v>16</v>
      </c>
      <c r="Q65" s="441">
        <v>16</v>
      </c>
      <c r="R65" s="441">
        <v>0</v>
      </c>
      <c r="S65" s="441">
        <v>0</v>
      </c>
      <c r="T65" s="441">
        <v>0</v>
      </c>
      <c r="U65" s="441">
        <v>0</v>
      </c>
      <c r="V65" s="441">
        <v>0</v>
      </c>
      <c r="W65" s="441">
        <v>0</v>
      </c>
      <c r="X65" s="441">
        <v>23</v>
      </c>
      <c r="Y65" s="441">
        <v>12</v>
      </c>
      <c r="Z65" s="441">
        <v>8</v>
      </c>
      <c r="AA65" s="441">
        <v>4</v>
      </c>
      <c r="AB65" s="441">
        <v>1</v>
      </c>
      <c r="AC65" s="441">
        <v>0</v>
      </c>
      <c r="AD65" s="441">
        <v>0</v>
      </c>
      <c r="AE65" s="441">
        <v>0</v>
      </c>
      <c r="AF65" s="441">
        <v>0</v>
      </c>
      <c r="AG65" s="441">
        <v>11</v>
      </c>
      <c r="AH65" s="441">
        <v>4</v>
      </c>
      <c r="AI65" s="441">
        <v>1</v>
      </c>
    </row>
    <row r="66" spans="1:35" x14ac:dyDescent="0.3">
      <c r="A66" s="139" t="str">
        <f t="shared" si="0"/>
        <v>4.01003</v>
      </c>
      <c r="B66" s="441" t="s">
        <v>1271</v>
      </c>
      <c r="C66" s="441" t="s">
        <v>1263</v>
      </c>
      <c r="D66" s="441" t="s">
        <v>1272</v>
      </c>
      <c r="E66" s="441" t="s">
        <v>111</v>
      </c>
      <c r="F66" s="441" t="s">
        <v>35</v>
      </c>
      <c r="G66" s="441" t="s">
        <v>4</v>
      </c>
      <c r="H66" s="441" t="s">
        <v>1362</v>
      </c>
      <c r="I66" s="441" t="s">
        <v>1787</v>
      </c>
      <c r="J66" s="441" t="s">
        <v>993</v>
      </c>
      <c r="K66" s="441" t="s">
        <v>1264</v>
      </c>
      <c r="L66" s="441" t="s">
        <v>32</v>
      </c>
      <c r="M66" s="441" t="s">
        <v>3</v>
      </c>
      <c r="N66" s="441" t="s">
        <v>9</v>
      </c>
      <c r="O66" s="441">
        <v>44</v>
      </c>
      <c r="P66" s="441">
        <v>24</v>
      </c>
      <c r="Q66" s="441">
        <v>20</v>
      </c>
      <c r="R66" s="441">
        <v>0</v>
      </c>
      <c r="S66" s="441">
        <v>0</v>
      </c>
      <c r="T66" s="441">
        <v>0</v>
      </c>
      <c r="U66" s="441">
        <v>0</v>
      </c>
      <c r="V66" s="441">
        <v>0</v>
      </c>
      <c r="W66" s="441">
        <v>0</v>
      </c>
      <c r="X66" s="441">
        <v>29</v>
      </c>
      <c r="Y66" s="441">
        <v>15</v>
      </c>
      <c r="Z66" s="441">
        <v>9</v>
      </c>
      <c r="AA66" s="441">
        <v>7</v>
      </c>
      <c r="AB66" s="441">
        <v>6</v>
      </c>
      <c r="AC66" s="441">
        <v>2</v>
      </c>
      <c r="AD66" s="441">
        <v>0</v>
      </c>
      <c r="AE66" s="441">
        <v>0</v>
      </c>
      <c r="AF66" s="441">
        <v>0</v>
      </c>
      <c r="AG66" s="441">
        <v>14</v>
      </c>
      <c r="AH66" s="441">
        <v>2</v>
      </c>
      <c r="AI66" s="441">
        <v>4</v>
      </c>
    </row>
    <row r="67" spans="1:35" x14ac:dyDescent="0.3">
      <c r="A67" s="139" t="str">
        <f t="shared" si="0"/>
        <v>4.01004</v>
      </c>
      <c r="B67" s="441" t="s">
        <v>1490</v>
      </c>
      <c r="C67" s="441" t="s">
        <v>1485</v>
      </c>
      <c r="D67" s="441" t="s">
        <v>1491</v>
      </c>
      <c r="E67" s="441" t="s">
        <v>5</v>
      </c>
      <c r="F67" s="441" t="s">
        <v>58</v>
      </c>
      <c r="G67" s="441" t="s">
        <v>4</v>
      </c>
      <c r="H67" s="441" t="s">
        <v>1362</v>
      </c>
      <c r="I67" s="441" t="s">
        <v>1787</v>
      </c>
      <c r="J67" s="441" t="s">
        <v>993</v>
      </c>
      <c r="K67" s="441" t="s">
        <v>1264</v>
      </c>
      <c r="L67" s="441" t="s">
        <v>36</v>
      </c>
      <c r="M67" s="441" t="s">
        <v>6</v>
      </c>
      <c r="N67" s="441" t="s">
        <v>1</v>
      </c>
      <c r="O67" s="441">
        <v>20</v>
      </c>
      <c r="P67" s="441">
        <v>6</v>
      </c>
      <c r="Q67" s="441">
        <v>14</v>
      </c>
      <c r="R67" s="441">
        <v>0</v>
      </c>
      <c r="S67" s="441">
        <v>0</v>
      </c>
      <c r="T67" s="441">
        <v>0</v>
      </c>
      <c r="U67" s="441">
        <v>0</v>
      </c>
      <c r="V67" s="441">
        <v>0</v>
      </c>
      <c r="W67" s="441">
        <v>0</v>
      </c>
      <c r="X67" s="441">
        <v>10</v>
      </c>
      <c r="Y67" s="441">
        <v>2</v>
      </c>
      <c r="Z67" s="441">
        <v>6</v>
      </c>
      <c r="AA67" s="441">
        <v>2</v>
      </c>
      <c r="AB67" s="441">
        <v>4</v>
      </c>
      <c r="AC67" s="441">
        <v>2</v>
      </c>
      <c r="AD67" s="441">
        <v>0</v>
      </c>
      <c r="AE67" s="441">
        <v>0</v>
      </c>
      <c r="AF67" s="441">
        <v>0</v>
      </c>
      <c r="AG67" s="441">
        <v>8</v>
      </c>
      <c r="AH67" s="441">
        <v>4</v>
      </c>
      <c r="AI67" s="441">
        <v>2</v>
      </c>
    </row>
    <row r="68" spans="1:35" x14ac:dyDescent="0.3">
      <c r="A68" s="139" t="str">
        <f t="shared" ref="A68:A95" si="1">CONCATENATE("4.",B68)</f>
        <v>4.01005</v>
      </c>
      <c r="B68" s="441" t="s">
        <v>1939</v>
      </c>
      <c r="C68" s="441" t="s">
        <v>1934</v>
      </c>
      <c r="D68" s="441" t="s">
        <v>1940</v>
      </c>
      <c r="E68" s="441" t="s">
        <v>5</v>
      </c>
      <c r="F68" s="441" t="s">
        <v>58</v>
      </c>
      <c r="G68" s="441" t="s">
        <v>5</v>
      </c>
      <c r="H68" s="441" t="s">
        <v>1362</v>
      </c>
      <c r="I68" s="441" t="s">
        <v>1787</v>
      </c>
      <c r="J68" s="441" t="s">
        <v>993</v>
      </c>
      <c r="K68" s="441" t="s">
        <v>1239</v>
      </c>
      <c r="L68" s="441" t="s">
        <v>36</v>
      </c>
      <c r="M68" s="441" t="s">
        <v>2</v>
      </c>
      <c r="N68" s="441" t="s">
        <v>5</v>
      </c>
      <c r="O68" s="441">
        <v>44</v>
      </c>
      <c r="P68" s="441">
        <v>15</v>
      </c>
      <c r="Q68" s="441">
        <v>29</v>
      </c>
      <c r="R68" s="441">
        <v>0</v>
      </c>
      <c r="S68" s="441">
        <v>0</v>
      </c>
      <c r="T68" s="441">
        <v>0</v>
      </c>
      <c r="U68" s="441">
        <v>0</v>
      </c>
      <c r="V68" s="441">
        <v>0</v>
      </c>
      <c r="W68" s="441">
        <v>0</v>
      </c>
      <c r="X68" s="441">
        <v>40</v>
      </c>
      <c r="Y68" s="441">
        <v>13</v>
      </c>
      <c r="Z68" s="441">
        <v>2</v>
      </c>
      <c r="AA68" s="441">
        <v>2</v>
      </c>
      <c r="AB68" s="441">
        <v>2</v>
      </c>
      <c r="AC68" s="441">
        <v>0</v>
      </c>
      <c r="AD68" s="441">
        <v>0</v>
      </c>
      <c r="AE68" s="441">
        <v>0</v>
      </c>
      <c r="AF68" s="441">
        <v>0</v>
      </c>
      <c r="AG68" s="441">
        <v>27</v>
      </c>
      <c r="AH68" s="441">
        <v>0</v>
      </c>
      <c r="AI68" s="441">
        <v>2</v>
      </c>
    </row>
    <row r="69" spans="1:35" x14ac:dyDescent="0.3">
      <c r="A69" s="139" t="str">
        <f t="shared" si="1"/>
        <v>4.01006</v>
      </c>
      <c r="B69" s="441" t="s">
        <v>1809</v>
      </c>
      <c r="C69" s="441" t="s">
        <v>1804</v>
      </c>
      <c r="D69" s="441" t="s">
        <v>1810</v>
      </c>
      <c r="E69" s="441" t="s">
        <v>13</v>
      </c>
      <c r="F69" s="441" t="s">
        <v>93</v>
      </c>
      <c r="G69" s="441" t="s">
        <v>3</v>
      </c>
      <c r="H69" s="441" t="s">
        <v>1362</v>
      </c>
      <c r="I69" s="441" t="s">
        <v>1787</v>
      </c>
      <c r="J69" s="441" t="s">
        <v>993</v>
      </c>
      <c r="K69" s="441" t="s">
        <v>1264</v>
      </c>
      <c r="L69" s="441" t="s">
        <v>57</v>
      </c>
      <c r="M69" s="441" t="s">
        <v>9</v>
      </c>
      <c r="N69" s="441" t="s">
        <v>3</v>
      </c>
      <c r="O69" s="441">
        <v>25</v>
      </c>
      <c r="P69" s="441">
        <v>16</v>
      </c>
      <c r="Q69" s="441">
        <v>9</v>
      </c>
      <c r="R69" s="441">
        <v>0</v>
      </c>
      <c r="S69" s="441">
        <v>0</v>
      </c>
      <c r="T69" s="441">
        <v>0</v>
      </c>
      <c r="U69" s="441">
        <v>0</v>
      </c>
      <c r="V69" s="441">
        <v>0</v>
      </c>
      <c r="W69" s="441">
        <v>0</v>
      </c>
      <c r="X69" s="441">
        <v>18</v>
      </c>
      <c r="Y69" s="441">
        <v>10</v>
      </c>
      <c r="Z69" s="441">
        <v>3</v>
      </c>
      <c r="AA69" s="441">
        <v>3</v>
      </c>
      <c r="AB69" s="441">
        <v>4</v>
      </c>
      <c r="AC69" s="441">
        <v>3</v>
      </c>
      <c r="AD69" s="441">
        <v>0</v>
      </c>
      <c r="AE69" s="441">
        <v>0</v>
      </c>
      <c r="AF69" s="441">
        <v>0</v>
      </c>
      <c r="AG69" s="441">
        <v>8</v>
      </c>
      <c r="AH69" s="441">
        <v>0</v>
      </c>
      <c r="AI69" s="441">
        <v>1</v>
      </c>
    </row>
    <row r="70" spans="1:35" x14ac:dyDescent="0.3">
      <c r="A70" s="139" t="str">
        <f t="shared" si="1"/>
        <v>4.01007</v>
      </c>
      <c r="B70" s="441" t="s">
        <v>1785</v>
      </c>
      <c r="C70" s="441" t="s">
        <v>1779</v>
      </c>
      <c r="D70" s="441" t="s">
        <v>1786</v>
      </c>
      <c r="E70" s="441" t="s">
        <v>13</v>
      </c>
      <c r="F70" s="441" t="s">
        <v>93</v>
      </c>
      <c r="G70" s="441" t="s">
        <v>2</v>
      </c>
      <c r="H70" s="441" t="s">
        <v>1362</v>
      </c>
      <c r="I70" s="441" t="s">
        <v>1787</v>
      </c>
      <c r="J70" s="441" t="s">
        <v>993</v>
      </c>
      <c r="K70" s="441" t="s">
        <v>1264</v>
      </c>
      <c r="L70" s="441" t="s">
        <v>57</v>
      </c>
      <c r="M70" s="441" t="s">
        <v>7</v>
      </c>
      <c r="N70" s="441" t="s">
        <v>1</v>
      </c>
      <c r="O70" s="441">
        <v>21</v>
      </c>
      <c r="P70" s="441">
        <v>12</v>
      </c>
      <c r="Q70" s="441">
        <v>9</v>
      </c>
      <c r="R70" s="441">
        <v>0</v>
      </c>
      <c r="S70" s="441">
        <v>0</v>
      </c>
      <c r="T70" s="441">
        <v>0</v>
      </c>
      <c r="U70" s="441">
        <v>0</v>
      </c>
      <c r="V70" s="441">
        <v>0</v>
      </c>
      <c r="W70" s="441">
        <v>0</v>
      </c>
      <c r="X70" s="441">
        <v>10</v>
      </c>
      <c r="Y70" s="441">
        <v>9</v>
      </c>
      <c r="Z70" s="441">
        <v>9</v>
      </c>
      <c r="AA70" s="441">
        <v>3</v>
      </c>
      <c r="AB70" s="441">
        <v>2</v>
      </c>
      <c r="AC70" s="441">
        <v>0</v>
      </c>
      <c r="AD70" s="441">
        <v>0</v>
      </c>
      <c r="AE70" s="441">
        <v>0</v>
      </c>
      <c r="AF70" s="441">
        <v>0</v>
      </c>
      <c r="AG70" s="441">
        <v>1</v>
      </c>
      <c r="AH70" s="441">
        <v>6</v>
      </c>
      <c r="AI70" s="441">
        <v>2</v>
      </c>
    </row>
    <row r="71" spans="1:35" x14ac:dyDescent="0.3">
      <c r="A71" s="139" t="str">
        <f t="shared" si="1"/>
        <v>4.01008</v>
      </c>
      <c r="B71" s="441" t="s">
        <v>1671</v>
      </c>
      <c r="C71" s="441" t="s">
        <v>1664</v>
      </c>
      <c r="D71" s="441" t="s">
        <v>1672</v>
      </c>
      <c r="E71" s="441" t="s">
        <v>15</v>
      </c>
      <c r="F71" s="441" t="s">
        <v>87</v>
      </c>
      <c r="G71" s="441" t="s">
        <v>1</v>
      </c>
      <c r="H71" s="441" t="s">
        <v>1362</v>
      </c>
      <c r="I71" s="441" t="s">
        <v>1787</v>
      </c>
      <c r="J71" s="441" t="s">
        <v>993</v>
      </c>
      <c r="K71" s="441" t="s">
        <v>1239</v>
      </c>
      <c r="L71" s="441" t="s">
        <v>44</v>
      </c>
      <c r="M71" s="441" t="s">
        <v>6</v>
      </c>
      <c r="N71" s="441" t="s">
        <v>1</v>
      </c>
      <c r="O71" s="441">
        <v>21</v>
      </c>
      <c r="P71" s="441">
        <v>10</v>
      </c>
      <c r="Q71" s="441">
        <v>11</v>
      </c>
      <c r="R71" s="441">
        <v>0</v>
      </c>
      <c r="S71" s="441">
        <v>0</v>
      </c>
      <c r="T71" s="441">
        <v>0</v>
      </c>
      <c r="U71" s="441">
        <v>0</v>
      </c>
      <c r="V71" s="441">
        <v>0</v>
      </c>
      <c r="W71" s="441">
        <v>0</v>
      </c>
      <c r="X71" s="441">
        <v>14</v>
      </c>
      <c r="Y71" s="441">
        <v>6</v>
      </c>
      <c r="Z71" s="441">
        <v>7</v>
      </c>
      <c r="AA71" s="441">
        <v>4</v>
      </c>
      <c r="AB71" s="441">
        <v>0</v>
      </c>
      <c r="AC71" s="441">
        <v>0</v>
      </c>
      <c r="AD71" s="441">
        <v>0</v>
      </c>
      <c r="AE71" s="441">
        <v>0</v>
      </c>
      <c r="AF71" s="441">
        <v>0</v>
      </c>
      <c r="AG71" s="441">
        <v>8</v>
      </c>
      <c r="AH71" s="441">
        <v>3</v>
      </c>
      <c r="AI71" s="441">
        <v>0</v>
      </c>
    </row>
    <row r="72" spans="1:35" x14ac:dyDescent="0.3">
      <c r="A72" s="139" t="str">
        <f t="shared" si="1"/>
        <v>4.01037</v>
      </c>
      <c r="B72" s="441" t="s">
        <v>2044</v>
      </c>
      <c r="C72" s="441" t="s">
        <v>2040</v>
      </c>
      <c r="D72" s="441" t="s">
        <v>2045</v>
      </c>
      <c r="E72" s="441" t="s">
        <v>13</v>
      </c>
      <c r="F72" s="441" t="s">
        <v>93</v>
      </c>
      <c r="G72" s="441" t="s">
        <v>1</v>
      </c>
      <c r="H72" s="441" t="s">
        <v>1362</v>
      </c>
      <c r="I72" s="441" t="s">
        <v>1787</v>
      </c>
      <c r="J72" s="441" t="s">
        <v>993</v>
      </c>
      <c r="K72" s="441" t="s">
        <v>1239</v>
      </c>
      <c r="L72" s="441" t="s">
        <v>57</v>
      </c>
      <c r="M72" s="441" t="s">
        <v>6</v>
      </c>
      <c r="N72" s="441" t="s">
        <v>1</v>
      </c>
      <c r="O72" s="441">
        <v>6</v>
      </c>
      <c r="P72" s="441">
        <v>2</v>
      </c>
      <c r="Q72" s="441">
        <v>4</v>
      </c>
      <c r="R72" s="441">
        <v>0</v>
      </c>
      <c r="S72" s="441">
        <v>0</v>
      </c>
      <c r="T72" s="441">
        <v>0</v>
      </c>
      <c r="U72" s="441">
        <v>0</v>
      </c>
      <c r="V72" s="441">
        <v>0</v>
      </c>
      <c r="W72" s="441">
        <v>0</v>
      </c>
      <c r="X72" s="441">
        <v>4</v>
      </c>
      <c r="Y72" s="441">
        <v>2</v>
      </c>
      <c r="Z72" s="441">
        <v>0</v>
      </c>
      <c r="AA72" s="441">
        <v>0</v>
      </c>
      <c r="AB72" s="441">
        <v>2</v>
      </c>
      <c r="AC72" s="441">
        <v>0</v>
      </c>
      <c r="AD72" s="441">
        <v>0</v>
      </c>
      <c r="AE72" s="441">
        <v>0</v>
      </c>
      <c r="AF72" s="441">
        <v>0</v>
      </c>
      <c r="AG72" s="441">
        <v>2</v>
      </c>
      <c r="AH72" s="441">
        <v>0</v>
      </c>
      <c r="AI72" s="441">
        <v>2</v>
      </c>
    </row>
    <row r="73" spans="1:35" x14ac:dyDescent="0.3">
      <c r="A73" s="139" t="str">
        <f t="shared" si="1"/>
        <v>4.01039</v>
      </c>
      <c r="B73" s="441" t="s">
        <v>1962</v>
      </c>
      <c r="C73" s="441" t="s">
        <v>1958</v>
      </c>
      <c r="D73" s="441" t="s">
        <v>1963</v>
      </c>
      <c r="E73" s="441" t="s">
        <v>4</v>
      </c>
      <c r="F73" s="441" t="s">
        <v>37</v>
      </c>
      <c r="G73" s="441" t="s">
        <v>5</v>
      </c>
      <c r="H73" s="441" t="s">
        <v>1362</v>
      </c>
      <c r="I73" s="441" t="s">
        <v>1787</v>
      </c>
      <c r="J73" s="441" t="s">
        <v>993</v>
      </c>
      <c r="K73" s="441" t="s">
        <v>1264</v>
      </c>
      <c r="L73" s="441" t="s">
        <v>34</v>
      </c>
      <c r="M73" s="441" t="s">
        <v>6</v>
      </c>
      <c r="N73" s="441" t="s">
        <v>7</v>
      </c>
      <c r="O73" s="441">
        <v>3</v>
      </c>
      <c r="P73" s="441">
        <v>3</v>
      </c>
      <c r="Q73" s="441">
        <v>0</v>
      </c>
      <c r="R73" s="441">
        <v>0</v>
      </c>
      <c r="S73" s="441">
        <v>0</v>
      </c>
      <c r="T73" s="441">
        <v>0</v>
      </c>
      <c r="U73" s="441">
        <v>0</v>
      </c>
      <c r="V73" s="441">
        <v>0</v>
      </c>
      <c r="W73" s="441">
        <v>0</v>
      </c>
      <c r="X73" s="441">
        <v>0</v>
      </c>
      <c r="Y73" s="441">
        <v>0</v>
      </c>
      <c r="Z73" s="441">
        <v>3</v>
      </c>
      <c r="AA73" s="441">
        <v>3</v>
      </c>
      <c r="AB73" s="441">
        <v>0</v>
      </c>
      <c r="AC73" s="441">
        <v>0</v>
      </c>
      <c r="AD73" s="441">
        <v>0</v>
      </c>
      <c r="AE73" s="441">
        <v>0</v>
      </c>
      <c r="AF73" s="441">
        <v>0</v>
      </c>
      <c r="AG73" s="441">
        <v>0</v>
      </c>
      <c r="AH73" s="441">
        <v>0</v>
      </c>
      <c r="AI73" s="441">
        <v>0</v>
      </c>
    </row>
    <row r="74" spans="1:35" x14ac:dyDescent="0.3">
      <c r="A74" s="139" t="str">
        <f t="shared" si="1"/>
        <v>4.01040</v>
      </c>
      <c r="B74" s="441" t="s">
        <v>1500</v>
      </c>
      <c r="C74" s="441" t="s">
        <v>1494</v>
      </c>
      <c r="D74" s="441" t="s">
        <v>1501</v>
      </c>
      <c r="E74" s="441" t="s">
        <v>7</v>
      </c>
      <c r="F74" s="441" t="s">
        <v>51</v>
      </c>
      <c r="G74" s="441" t="s">
        <v>1</v>
      </c>
      <c r="H74" s="441" t="s">
        <v>1362</v>
      </c>
      <c r="I74" s="441" t="s">
        <v>1787</v>
      </c>
      <c r="J74" s="441" t="s">
        <v>993</v>
      </c>
      <c r="K74" s="441" t="s">
        <v>1239</v>
      </c>
      <c r="L74" s="441" t="s">
        <v>50</v>
      </c>
      <c r="M74" s="441" t="s">
        <v>1</v>
      </c>
      <c r="N74" s="441" t="s">
        <v>1</v>
      </c>
      <c r="O74" s="441">
        <v>0</v>
      </c>
      <c r="P74" s="441">
        <v>0</v>
      </c>
      <c r="Q74" s="441">
        <v>0</v>
      </c>
      <c r="R74" s="441">
        <v>0</v>
      </c>
      <c r="S74" s="441">
        <v>0</v>
      </c>
      <c r="T74" s="441">
        <v>0</v>
      </c>
      <c r="U74" s="441">
        <v>0</v>
      </c>
      <c r="V74" s="441">
        <v>0</v>
      </c>
      <c r="W74" s="441">
        <v>0</v>
      </c>
      <c r="X74" s="441">
        <v>0</v>
      </c>
      <c r="Y74" s="441">
        <v>0</v>
      </c>
      <c r="Z74" s="441">
        <v>0</v>
      </c>
      <c r="AA74" s="441">
        <v>0</v>
      </c>
      <c r="AB74" s="441">
        <v>0</v>
      </c>
      <c r="AC74" s="441">
        <v>0</v>
      </c>
      <c r="AD74" s="441">
        <v>0</v>
      </c>
      <c r="AE74" s="441">
        <v>0</v>
      </c>
      <c r="AF74" s="441">
        <v>0</v>
      </c>
      <c r="AG74" s="441">
        <v>0</v>
      </c>
      <c r="AH74" s="441">
        <v>0</v>
      </c>
      <c r="AI74" s="441">
        <v>0</v>
      </c>
    </row>
    <row r="75" spans="1:35" x14ac:dyDescent="0.3">
      <c r="A75" s="139" t="str">
        <f t="shared" si="1"/>
        <v>4.01041</v>
      </c>
      <c r="B75" s="441" t="s">
        <v>1875</v>
      </c>
      <c r="C75" s="441" t="s">
        <v>1871</v>
      </c>
      <c r="D75" s="441" t="s">
        <v>1876</v>
      </c>
      <c r="E75" s="441" t="s">
        <v>7</v>
      </c>
      <c r="F75" s="441" t="s">
        <v>51</v>
      </c>
      <c r="G75" s="441" t="s">
        <v>4</v>
      </c>
      <c r="H75" s="441" t="s">
        <v>1362</v>
      </c>
      <c r="I75" s="441" t="s">
        <v>1787</v>
      </c>
      <c r="J75" s="441" t="s">
        <v>993</v>
      </c>
      <c r="K75" s="441" t="s">
        <v>1239</v>
      </c>
      <c r="L75" s="441" t="s">
        <v>50</v>
      </c>
      <c r="M75" s="441" t="s">
        <v>2</v>
      </c>
      <c r="N75" s="441" t="s">
        <v>2</v>
      </c>
      <c r="O75" s="441">
        <v>19</v>
      </c>
      <c r="P75" s="441">
        <v>10</v>
      </c>
      <c r="Q75" s="441">
        <v>9</v>
      </c>
      <c r="R75" s="441">
        <v>0</v>
      </c>
      <c r="S75" s="441">
        <v>0</v>
      </c>
      <c r="T75" s="441">
        <v>0</v>
      </c>
      <c r="U75" s="441">
        <v>0</v>
      </c>
      <c r="V75" s="441">
        <v>0</v>
      </c>
      <c r="W75" s="441">
        <v>0</v>
      </c>
      <c r="X75" s="441">
        <v>10</v>
      </c>
      <c r="Y75" s="441">
        <v>6</v>
      </c>
      <c r="Z75" s="441">
        <v>7</v>
      </c>
      <c r="AA75" s="441">
        <v>3</v>
      </c>
      <c r="AB75" s="441">
        <v>2</v>
      </c>
      <c r="AC75" s="441">
        <v>1</v>
      </c>
      <c r="AD75" s="441">
        <v>0</v>
      </c>
      <c r="AE75" s="441">
        <v>0</v>
      </c>
      <c r="AF75" s="441">
        <v>0</v>
      </c>
      <c r="AG75" s="441">
        <v>4</v>
      </c>
      <c r="AH75" s="441">
        <v>4</v>
      </c>
      <c r="AI75" s="441">
        <v>1</v>
      </c>
    </row>
    <row r="76" spans="1:35" x14ac:dyDescent="0.3">
      <c r="A76" s="139" t="str">
        <f t="shared" si="1"/>
        <v>4.01042</v>
      </c>
      <c r="B76" s="441" t="s">
        <v>2056</v>
      </c>
      <c r="C76" s="441" t="s">
        <v>2052</v>
      </c>
      <c r="D76" s="441" t="s">
        <v>2057</v>
      </c>
      <c r="E76" s="441" t="s">
        <v>3</v>
      </c>
      <c r="F76" s="441" t="s">
        <v>38</v>
      </c>
      <c r="G76" s="441" t="s">
        <v>9</v>
      </c>
      <c r="H76" s="441" t="s">
        <v>1362</v>
      </c>
      <c r="I76" s="441" t="s">
        <v>1787</v>
      </c>
      <c r="J76" s="441" t="s">
        <v>993</v>
      </c>
      <c r="K76" s="441" t="s">
        <v>1239</v>
      </c>
      <c r="L76" s="441" t="s">
        <v>34</v>
      </c>
      <c r="M76" s="441" t="s">
        <v>5</v>
      </c>
      <c r="N76" s="441" t="s">
        <v>1</v>
      </c>
      <c r="O76" s="441">
        <v>1</v>
      </c>
      <c r="P76" s="441">
        <v>0</v>
      </c>
      <c r="Q76" s="441">
        <v>1</v>
      </c>
      <c r="R76" s="441">
        <v>0</v>
      </c>
      <c r="S76" s="441">
        <v>0</v>
      </c>
      <c r="T76" s="441">
        <v>0</v>
      </c>
      <c r="U76" s="441">
        <v>0</v>
      </c>
      <c r="V76" s="441">
        <v>0</v>
      </c>
      <c r="W76" s="441">
        <v>0</v>
      </c>
      <c r="X76" s="441">
        <v>0</v>
      </c>
      <c r="Y76" s="441">
        <v>0</v>
      </c>
      <c r="Z76" s="441">
        <v>1</v>
      </c>
      <c r="AA76" s="441">
        <v>0</v>
      </c>
      <c r="AB76" s="441">
        <v>0</v>
      </c>
      <c r="AC76" s="441">
        <v>0</v>
      </c>
      <c r="AD76" s="441">
        <v>0</v>
      </c>
      <c r="AE76" s="441">
        <v>0</v>
      </c>
      <c r="AF76" s="441">
        <v>0</v>
      </c>
      <c r="AG76" s="441">
        <v>0</v>
      </c>
      <c r="AH76" s="441">
        <v>1</v>
      </c>
      <c r="AI76" s="441">
        <v>0</v>
      </c>
    </row>
    <row r="77" spans="1:35" x14ac:dyDescent="0.3">
      <c r="A77" s="139" t="str">
        <f t="shared" si="1"/>
        <v>4.01043</v>
      </c>
      <c r="B77" s="441" t="s">
        <v>2120</v>
      </c>
      <c r="C77" s="441" t="s">
        <v>2115</v>
      </c>
      <c r="D77" s="441" t="s">
        <v>2121</v>
      </c>
      <c r="E77" s="441" t="s">
        <v>41</v>
      </c>
      <c r="F77" s="441" t="s">
        <v>53</v>
      </c>
      <c r="G77" s="441" t="s">
        <v>2</v>
      </c>
      <c r="H77" s="441" t="s">
        <v>1362</v>
      </c>
      <c r="I77" s="441" t="s">
        <v>1787</v>
      </c>
      <c r="J77" s="441" t="s">
        <v>993</v>
      </c>
      <c r="K77" s="441" t="s">
        <v>1239</v>
      </c>
      <c r="L77" s="441" t="s">
        <v>34</v>
      </c>
      <c r="M77" s="441" t="s">
        <v>11</v>
      </c>
      <c r="N77" s="441" t="s">
        <v>2</v>
      </c>
      <c r="O77" s="441">
        <v>2</v>
      </c>
      <c r="P77" s="441">
        <v>1</v>
      </c>
      <c r="Q77" s="441">
        <v>1</v>
      </c>
      <c r="R77" s="441">
        <v>0</v>
      </c>
      <c r="S77" s="441">
        <v>0</v>
      </c>
      <c r="T77" s="441">
        <v>0</v>
      </c>
      <c r="U77" s="441">
        <v>0</v>
      </c>
      <c r="V77" s="441">
        <v>0</v>
      </c>
      <c r="W77" s="441">
        <v>0</v>
      </c>
      <c r="X77" s="441">
        <v>0</v>
      </c>
      <c r="Y77" s="441">
        <v>0</v>
      </c>
      <c r="Z77" s="441">
        <v>2</v>
      </c>
      <c r="AA77" s="441">
        <v>1</v>
      </c>
      <c r="AB77" s="441">
        <v>0</v>
      </c>
      <c r="AC77" s="441">
        <v>0</v>
      </c>
      <c r="AD77" s="441">
        <v>0</v>
      </c>
      <c r="AE77" s="441">
        <v>0</v>
      </c>
      <c r="AF77" s="441">
        <v>0</v>
      </c>
      <c r="AG77" s="441">
        <v>0</v>
      </c>
      <c r="AH77" s="441">
        <v>1</v>
      </c>
      <c r="AI77" s="441">
        <v>0</v>
      </c>
    </row>
    <row r="78" spans="1:35" x14ac:dyDescent="0.3">
      <c r="A78" s="139" t="str">
        <f t="shared" si="1"/>
        <v>4.01044</v>
      </c>
      <c r="B78" s="441" t="s">
        <v>1798</v>
      </c>
      <c r="C78" s="441" t="s">
        <v>1793</v>
      </c>
      <c r="D78" s="441" t="s">
        <v>1799</v>
      </c>
      <c r="E78" s="441" t="s">
        <v>1075</v>
      </c>
      <c r="F78" s="441" t="s">
        <v>420</v>
      </c>
      <c r="G78" s="441" t="s">
        <v>3</v>
      </c>
      <c r="H78" s="441" t="s">
        <v>1362</v>
      </c>
      <c r="I78" s="441" t="s">
        <v>1787</v>
      </c>
      <c r="J78" s="441" t="s">
        <v>993</v>
      </c>
      <c r="K78" s="441" t="s">
        <v>1239</v>
      </c>
      <c r="L78" s="441" t="s">
        <v>32</v>
      </c>
      <c r="M78" s="441" t="s">
        <v>2</v>
      </c>
      <c r="N78" s="441" t="s">
        <v>1</v>
      </c>
      <c r="O78" s="441">
        <v>0</v>
      </c>
      <c r="P78" s="441">
        <v>0</v>
      </c>
      <c r="Q78" s="441">
        <v>0</v>
      </c>
      <c r="R78" s="441">
        <v>0</v>
      </c>
      <c r="S78" s="441">
        <v>0</v>
      </c>
      <c r="T78" s="441">
        <v>0</v>
      </c>
      <c r="U78" s="441">
        <v>0</v>
      </c>
      <c r="V78" s="441">
        <v>0</v>
      </c>
      <c r="W78" s="441">
        <v>0</v>
      </c>
      <c r="X78" s="441">
        <v>0</v>
      </c>
      <c r="Y78" s="441">
        <v>0</v>
      </c>
      <c r="Z78" s="441">
        <v>0</v>
      </c>
      <c r="AA78" s="441">
        <v>0</v>
      </c>
      <c r="AB78" s="441">
        <v>0</v>
      </c>
      <c r="AC78" s="441">
        <v>0</v>
      </c>
      <c r="AD78" s="441">
        <v>0</v>
      </c>
      <c r="AE78" s="441">
        <v>0</v>
      </c>
      <c r="AF78" s="441">
        <v>0</v>
      </c>
      <c r="AG78" s="441">
        <v>0</v>
      </c>
      <c r="AH78" s="441">
        <v>0</v>
      </c>
      <c r="AI78" s="441">
        <v>0</v>
      </c>
    </row>
    <row r="79" spans="1:35" x14ac:dyDescent="0.3">
      <c r="A79" s="139" t="str">
        <f t="shared" si="1"/>
        <v>4.01045</v>
      </c>
      <c r="B79" s="441" t="s">
        <v>2103</v>
      </c>
      <c r="C79" s="441" t="s">
        <v>2101</v>
      </c>
      <c r="D79" s="441" t="s">
        <v>2104</v>
      </c>
      <c r="E79" s="441" t="s">
        <v>111</v>
      </c>
      <c r="F79" s="441" t="s">
        <v>35</v>
      </c>
      <c r="G79" s="441" t="s">
        <v>3</v>
      </c>
      <c r="H79" s="441" t="s">
        <v>1362</v>
      </c>
      <c r="I79" s="441" t="s">
        <v>1787</v>
      </c>
      <c r="J79" s="441" t="s">
        <v>993</v>
      </c>
      <c r="K79" s="441" t="s">
        <v>1264</v>
      </c>
      <c r="L79" s="441" t="s">
        <v>32</v>
      </c>
      <c r="M79" s="441" t="s">
        <v>6</v>
      </c>
      <c r="N79" s="441" t="s">
        <v>6</v>
      </c>
      <c r="O79" s="441">
        <v>1</v>
      </c>
      <c r="P79" s="441">
        <v>0</v>
      </c>
      <c r="Q79" s="441">
        <v>1</v>
      </c>
      <c r="R79" s="441">
        <v>0</v>
      </c>
      <c r="S79" s="441">
        <v>0</v>
      </c>
      <c r="T79" s="441">
        <v>0</v>
      </c>
      <c r="U79" s="441">
        <v>0</v>
      </c>
      <c r="V79" s="441">
        <v>0</v>
      </c>
      <c r="W79" s="441">
        <v>0</v>
      </c>
      <c r="X79" s="441">
        <v>0</v>
      </c>
      <c r="Y79" s="441">
        <v>0</v>
      </c>
      <c r="Z79" s="441">
        <v>0</v>
      </c>
      <c r="AA79" s="441">
        <v>0</v>
      </c>
      <c r="AB79" s="441">
        <v>1</v>
      </c>
      <c r="AC79" s="441">
        <v>0</v>
      </c>
      <c r="AD79" s="441">
        <v>0</v>
      </c>
      <c r="AE79" s="441">
        <v>0</v>
      </c>
      <c r="AF79" s="441">
        <v>0</v>
      </c>
      <c r="AG79" s="441">
        <v>0</v>
      </c>
      <c r="AH79" s="441">
        <v>0</v>
      </c>
      <c r="AI79" s="441">
        <v>1</v>
      </c>
    </row>
    <row r="80" spans="1:35" x14ac:dyDescent="0.3">
      <c r="A80" s="139" t="str">
        <f t="shared" si="1"/>
        <v>4.01046</v>
      </c>
      <c r="B80" s="441" t="s">
        <v>1995</v>
      </c>
      <c r="C80" s="441" t="s">
        <v>1990</v>
      </c>
      <c r="D80" s="441" t="s">
        <v>1996</v>
      </c>
      <c r="E80" s="441" t="s">
        <v>1075</v>
      </c>
      <c r="F80" s="441" t="s">
        <v>420</v>
      </c>
      <c r="G80" s="441" t="s">
        <v>2</v>
      </c>
      <c r="H80" s="441" t="s">
        <v>1362</v>
      </c>
      <c r="I80" s="441" t="s">
        <v>1787</v>
      </c>
      <c r="J80" s="441" t="s">
        <v>993</v>
      </c>
      <c r="K80" s="441" t="s">
        <v>1239</v>
      </c>
      <c r="L80" s="441" t="s">
        <v>32</v>
      </c>
      <c r="M80" s="441" t="s">
        <v>1</v>
      </c>
      <c r="N80" s="441" t="s">
        <v>10</v>
      </c>
      <c r="O80" s="441">
        <v>52</v>
      </c>
      <c r="P80" s="441">
        <v>20</v>
      </c>
      <c r="Q80" s="441">
        <v>32</v>
      </c>
      <c r="R80" s="441">
        <v>0</v>
      </c>
      <c r="S80" s="441">
        <v>0</v>
      </c>
      <c r="T80" s="441">
        <v>0</v>
      </c>
      <c r="U80" s="441">
        <v>0</v>
      </c>
      <c r="V80" s="441">
        <v>0</v>
      </c>
      <c r="W80" s="441">
        <v>0</v>
      </c>
      <c r="X80" s="441">
        <v>33</v>
      </c>
      <c r="Y80" s="441">
        <v>12</v>
      </c>
      <c r="Z80" s="441">
        <v>15</v>
      </c>
      <c r="AA80" s="441">
        <v>6</v>
      </c>
      <c r="AB80" s="441">
        <v>4</v>
      </c>
      <c r="AC80" s="441">
        <v>2</v>
      </c>
      <c r="AD80" s="441">
        <v>0</v>
      </c>
      <c r="AE80" s="441">
        <v>0</v>
      </c>
      <c r="AF80" s="441">
        <v>0</v>
      </c>
      <c r="AG80" s="441">
        <v>21</v>
      </c>
      <c r="AH80" s="441">
        <v>9</v>
      </c>
      <c r="AI80" s="441">
        <v>2</v>
      </c>
    </row>
    <row r="81" spans="1:35" x14ac:dyDescent="0.3">
      <c r="A81" s="139" t="str">
        <f t="shared" si="1"/>
        <v>4.01047</v>
      </c>
      <c r="B81" s="441" t="s">
        <v>1987</v>
      </c>
      <c r="C81" s="441" t="s">
        <v>1983</v>
      </c>
      <c r="D81" s="441" t="s">
        <v>1988</v>
      </c>
      <c r="E81" s="441" t="s">
        <v>7</v>
      </c>
      <c r="F81" s="441" t="s">
        <v>51</v>
      </c>
      <c r="G81" s="441" t="s">
        <v>5</v>
      </c>
      <c r="H81" s="441" t="s">
        <v>1362</v>
      </c>
      <c r="I81" s="441" t="s">
        <v>1787</v>
      </c>
      <c r="J81" s="441" t="s">
        <v>993</v>
      </c>
      <c r="K81" s="441" t="s">
        <v>1239</v>
      </c>
      <c r="L81" s="441" t="s">
        <v>50</v>
      </c>
      <c r="M81" s="441" t="s">
        <v>3</v>
      </c>
      <c r="N81" s="441" t="s">
        <v>6</v>
      </c>
      <c r="O81" s="441">
        <v>0</v>
      </c>
      <c r="P81" s="441">
        <v>0</v>
      </c>
      <c r="Q81" s="441">
        <v>0</v>
      </c>
      <c r="R81" s="441">
        <v>0</v>
      </c>
      <c r="S81" s="441">
        <v>0</v>
      </c>
      <c r="T81" s="441">
        <v>0</v>
      </c>
      <c r="U81" s="441">
        <v>0</v>
      </c>
      <c r="V81" s="441">
        <v>0</v>
      </c>
      <c r="W81" s="441">
        <v>0</v>
      </c>
      <c r="X81" s="441">
        <v>0</v>
      </c>
      <c r="Y81" s="441">
        <v>0</v>
      </c>
      <c r="Z81" s="441">
        <v>0</v>
      </c>
      <c r="AA81" s="441">
        <v>0</v>
      </c>
      <c r="AB81" s="441">
        <v>0</v>
      </c>
      <c r="AC81" s="441">
        <v>0</v>
      </c>
      <c r="AD81" s="441">
        <v>0</v>
      </c>
      <c r="AE81" s="441">
        <v>0</v>
      </c>
      <c r="AF81" s="441">
        <v>0</v>
      </c>
      <c r="AG81" s="441">
        <v>0</v>
      </c>
      <c r="AH81" s="441">
        <v>0</v>
      </c>
      <c r="AI81" s="441">
        <v>0</v>
      </c>
    </row>
    <row r="82" spans="1:35" x14ac:dyDescent="0.3">
      <c r="A82" s="139" t="str">
        <f t="shared" si="1"/>
        <v>4.01049</v>
      </c>
      <c r="B82" s="441" t="s">
        <v>2112</v>
      </c>
      <c r="C82" s="441" t="s">
        <v>2106</v>
      </c>
      <c r="D82" s="441" t="s">
        <v>2113</v>
      </c>
      <c r="E82" s="441" t="s">
        <v>113</v>
      </c>
      <c r="F82" s="441" t="s">
        <v>109</v>
      </c>
      <c r="G82" s="441" t="s">
        <v>6</v>
      </c>
      <c r="H82" s="441" t="s">
        <v>1362</v>
      </c>
      <c r="I82" s="441" t="s">
        <v>1787</v>
      </c>
      <c r="J82" s="441" t="s">
        <v>993</v>
      </c>
      <c r="K82" s="441" t="s">
        <v>1264</v>
      </c>
      <c r="L82" s="441" t="s">
        <v>39</v>
      </c>
      <c r="M82" s="441" t="s">
        <v>2</v>
      </c>
      <c r="N82" s="441" t="s">
        <v>3</v>
      </c>
      <c r="O82" s="441">
        <v>13</v>
      </c>
      <c r="P82" s="441">
        <v>8</v>
      </c>
      <c r="Q82" s="441">
        <v>5</v>
      </c>
      <c r="R82" s="441">
        <v>0</v>
      </c>
      <c r="S82" s="441">
        <v>0</v>
      </c>
      <c r="T82" s="441">
        <v>0</v>
      </c>
      <c r="U82" s="441">
        <v>0</v>
      </c>
      <c r="V82" s="441">
        <v>0</v>
      </c>
      <c r="W82" s="441">
        <v>0</v>
      </c>
      <c r="X82" s="441">
        <v>4</v>
      </c>
      <c r="Y82" s="441">
        <v>2</v>
      </c>
      <c r="Z82" s="441">
        <v>4</v>
      </c>
      <c r="AA82" s="441">
        <v>3</v>
      </c>
      <c r="AB82" s="441">
        <v>5</v>
      </c>
      <c r="AC82" s="441">
        <v>3</v>
      </c>
      <c r="AD82" s="441">
        <v>0</v>
      </c>
      <c r="AE82" s="441">
        <v>0</v>
      </c>
      <c r="AF82" s="441">
        <v>0</v>
      </c>
      <c r="AG82" s="441">
        <v>2</v>
      </c>
      <c r="AH82" s="441">
        <v>1</v>
      </c>
      <c r="AI82" s="441">
        <v>2</v>
      </c>
    </row>
    <row r="83" spans="1:35" x14ac:dyDescent="0.3">
      <c r="A83" s="139" t="str">
        <f t="shared" si="1"/>
        <v>4.01050</v>
      </c>
      <c r="B83" s="441" t="s">
        <v>1688</v>
      </c>
      <c r="C83" s="441" t="s">
        <v>1684</v>
      </c>
      <c r="D83" s="441" t="s">
        <v>1689</v>
      </c>
      <c r="E83" s="441" t="s">
        <v>48</v>
      </c>
      <c r="F83" s="441" t="s">
        <v>43</v>
      </c>
      <c r="G83" s="441" t="s">
        <v>3</v>
      </c>
      <c r="H83" s="441" t="s">
        <v>1362</v>
      </c>
      <c r="I83" s="441" t="s">
        <v>1787</v>
      </c>
      <c r="J83" s="441" t="s">
        <v>993</v>
      </c>
      <c r="K83" s="441" t="s">
        <v>1264</v>
      </c>
      <c r="L83" s="441" t="s">
        <v>44</v>
      </c>
      <c r="M83" s="441" t="s">
        <v>15</v>
      </c>
      <c r="N83" s="441" t="s">
        <v>1</v>
      </c>
      <c r="O83" s="441">
        <v>1</v>
      </c>
      <c r="P83" s="441">
        <v>1</v>
      </c>
      <c r="Q83" s="441">
        <v>0</v>
      </c>
      <c r="R83" s="441">
        <v>0</v>
      </c>
      <c r="S83" s="441">
        <v>0</v>
      </c>
      <c r="T83" s="441">
        <v>0</v>
      </c>
      <c r="U83" s="441">
        <v>0</v>
      </c>
      <c r="V83" s="441">
        <v>0</v>
      </c>
      <c r="W83" s="441">
        <v>0</v>
      </c>
      <c r="X83" s="441">
        <v>0</v>
      </c>
      <c r="Y83" s="441">
        <v>0</v>
      </c>
      <c r="Z83" s="441">
        <v>1</v>
      </c>
      <c r="AA83" s="441">
        <v>1</v>
      </c>
      <c r="AB83" s="441">
        <v>0</v>
      </c>
      <c r="AC83" s="441">
        <v>0</v>
      </c>
      <c r="AD83" s="441">
        <v>0</v>
      </c>
      <c r="AE83" s="441">
        <v>0</v>
      </c>
      <c r="AF83" s="441">
        <v>0</v>
      </c>
      <c r="AG83" s="441">
        <v>0</v>
      </c>
      <c r="AH83" s="441">
        <v>0</v>
      </c>
      <c r="AI83" s="441">
        <v>0</v>
      </c>
    </row>
    <row r="84" spans="1:35" x14ac:dyDescent="0.3">
      <c r="A84" s="139" t="str">
        <f t="shared" si="1"/>
        <v>4.01051</v>
      </c>
      <c r="B84" s="441" t="s">
        <v>2098</v>
      </c>
      <c r="C84" s="441" t="s">
        <v>2093</v>
      </c>
      <c r="D84" s="441" t="s">
        <v>2099</v>
      </c>
      <c r="E84" s="441" t="s">
        <v>80</v>
      </c>
      <c r="F84" s="441" t="s">
        <v>939</v>
      </c>
      <c r="G84" s="441" t="s">
        <v>7</v>
      </c>
      <c r="H84" s="441" t="s">
        <v>1362</v>
      </c>
      <c r="I84" s="441" t="s">
        <v>1787</v>
      </c>
      <c r="J84" s="441" t="s">
        <v>993</v>
      </c>
      <c r="K84" s="441" t="s">
        <v>1264</v>
      </c>
      <c r="L84" s="441" t="s">
        <v>39</v>
      </c>
      <c r="M84" s="441" t="s">
        <v>1</v>
      </c>
      <c r="N84" s="441" t="s">
        <v>3</v>
      </c>
      <c r="O84" s="441">
        <v>29</v>
      </c>
      <c r="P84" s="441">
        <v>10</v>
      </c>
      <c r="Q84" s="441">
        <v>19</v>
      </c>
      <c r="R84" s="441">
        <v>0</v>
      </c>
      <c r="S84" s="441">
        <v>0</v>
      </c>
      <c r="T84" s="441">
        <v>0</v>
      </c>
      <c r="U84" s="441">
        <v>0</v>
      </c>
      <c r="V84" s="441">
        <v>0</v>
      </c>
      <c r="W84" s="441">
        <v>0</v>
      </c>
      <c r="X84" s="441">
        <v>21</v>
      </c>
      <c r="Y84" s="441">
        <v>8</v>
      </c>
      <c r="Z84" s="441">
        <v>8</v>
      </c>
      <c r="AA84" s="441">
        <v>2</v>
      </c>
      <c r="AB84" s="441">
        <v>0</v>
      </c>
      <c r="AC84" s="441">
        <v>0</v>
      </c>
      <c r="AD84" s="441">
        <v>0</v>
      </c>
      <c r="AE84" s="441">
        <v>0</v>
      </c>
      <c r="AF84" s="441">
        <v>0</v>
      </c>
      <c r="AG84" s="441">
        <v>13</v>
      </c>
      <c r="AH84" s="441">
        <v>6</v>
      </c>
      <c r="AI84" s="441">
        <v>0</v>
      </c>
    </row>
    <row r="85" spans="1:35" x14ac:dyDescent="0.3">
      <c r="A85" s="139" t="str">
        <f t="shared" si="1"/>
        <v>4.01073</v>
      </c>
      <c r="B85" s="441" t="s">
        <v>1980</v>
      </c>
      <c r="C85" s="441" t="s">
        <v>1976</v>
      </c>
      <c r="D85" s="441" t="s">
        <v>1981</v>
      </c>
      <c r="E85" s="441" t="s">
        <v>7</v>
      </c>
      <c r="F85" s="441" t="s">
        <v>51</v>
      </c>
      <c r="G85" s="441" t="s">
        <v>6</v>
      </c>
      <c r="H85" s="441" t="s">
        <v>1362</v>
      </c>
      <c r="I85" s="441" t="s">
        <v>1787</v>
      </c>
      <c r="J85" s="441" t="s">
        <v>993</v>
      </c>
      <c r="K85" s="441" t="s">
        <v>1239</v>
      </c>
      <c r="L85" s="441" t="s">
        <v>50</v>
      </c>
      <c r="M85" s="441" t="s">
        <v>6</v>
      </c>
      <c r="N85" s="441" t="s">
        <v>2</v>
      </c>
      <c r="O85" s="441">
        <v>20</v>
      </c>
      <c r="P85" s="441">
        <v>14</v>
      </c>
      <c r="Q85" s="441">
        <v>6</v>
      </c>
      <c r="R85" s="441">
        <v>0</v>
      </c>
      <c r="S85" s="441">
        <v>0</v>
      </c>
      <c r="T85" s="441">
        <v>0</v>
      </c>
      <c r="U85" s="441">
        <v>0</v>
      </c>
      <c r="V85" s="441">
        <v>0</v>
      </c>
      <c r="W85" s="441">
        <v>0</v>
      </c>
      <c r="X85" s="441">
        <v>12</v>
      </c>
      <c r="Y85" s="441">
        <v>10</v>
      </c>
      <c r="Z85" s="441">
        <v>5</v>
      </c>
      <c r="AA85" s="441">
        <v>4</v>
      </c>
      <c r="AB85" s="441">
        <v>3</v>
      </c>
      <c r="AC85" s="441">
        <v>0</v>
      </c>
      <c r="AD85" s="441">
        <v>0</v>
      </c>
      <c r="AE85" s="441">
        <v>0</v>
      </c>
      <c r="AF85" s="441">
        <v>0</v>
      </c>
      <c r="AG85" s="441">
        <v>2</v>
      </c>
      <c r="AH85" s="441">
        <v>1</v>
      </c>
      <c r="AI85" s="441">
        <v>3</v>
      </c>
    </row>
    <row r="86" spans="1:35" x14ac:dyDescent="0.3">
      <c r="A86" s="139" t="str">
        <f t="shared" si="1"/>
        <v>4.01074</v>
      </c>
      <c r="B86" s="441" t="s">
        <v>2153</v>
      </c>
      <c r="C86" s="441" t="s">
        <v>2148</v>
      </c>
      <c r="D86" s="441" t="s">
        <v>2154</v>
      </c>
      <c r="E86" s="441" t="s">
        <v>41</v>
      </c>
      <c r="F86" s="441" t="s">
        <v>53</v>
      </c>
      <c r="G86" s="441" t="s">
        <v>2</v>
      </c>
      <c r="H86" s="441" t="s">
        <v>1362</v>
      </c>
      <c r="I86" s="441" t="s">
        <v>1787</v>
      </c>
      <c r="J86" s="441" t="s">
        <v>993</v>
      </c>
      <c r="K86" s="441" t="s">
        <v>1264</v>
      </c>
      <c r="L86" s="441" t="s">
        <v>34</v>
      </c>
      <c r="M86" s="441" t="s">
        <v>11</v>
      </c>
      <c r="N86" s="441" t="s">
        <v>9</v>
      </c>
      <c r="O86" s="441">
        <v>48</v>
      </c>
      <c r="P86" s="441">
        <v>19</v>
      </c>
      <c r="Q86" s="441">
        <v>29</v>
      </c>
      <c r="R86" s="441">
        <v>0</v>
      </c>
      <c r="S86" s="441">
        <v>0</v>
      </c>
      <c r="T86" s="441">
        <v>0</v>
      </c>
      <c r="U86" s="441">
        <v>0</v>
      </c>
      <c r="V86" s="441">
        <v>0</v>
      </c>
      <c r="W86" s="441">
        <v>0</v>
      </c>
      <c r="X86" s="441">
        <v>34</v>
      </c>
      <c r="Y86" s="441">
        <v>12</v>
      </c>
      <c r="Z86" s="441">
        <v>7</v>
      </c>
      <c r="AA86" s="441">
        <v>3</v>
      </c>
      <c r="AB86" s="441">
        <v>7</v>
      </c>
      <c r="AC86" s="441">
        <v>4</v>
      </c>
      <c r="AD86" s="441">
        <v>0</v>
      </c>
      <c r="AE86" s="441">
        <v>0</v>
      </c>
      <c r="AF86" s="441">
        <v>0</v>
      </c>
      <c r="AG86" s="441">
        <v>22</v>
      </c>
      <c r="AH86" s="441">
        <v>4</v>
      </c>
      <c r="AI86" s="441">
        <v>3</v>
      </c>
    </row>
    <row r="87" spans="1:35" x14ac:dyDescent="0.3">
      <c r="A87" s="139" t="str">
        <f t="shared" si="1"/>
        <v>4.01075</v>
      </c>
      <c r="B87" s="441" t="s">
        <v>1901</v>
      </c>
      <c r="C87" s="441" t="s">
        <v>1898</v>
      </c>
      <c r="D87" s="441" t="s">
        <v>1902</v>
      </c>
      <c r="E87" s="441" t="s">
        <v>2</v>
      </c>
      <c r="F87" s="441" t="s">
        <v>65</v>
      </c>
      <c r="G87" s="441" t="s">
        <v>5</v>
      </c>
      <c r="H87" s="441" t="s">
        <v>1362</v>
      </c>
      <c r="I87" s="441" t="s">
        <v>1787</v>
      </c>
      <c r="J87" s="441" t="s">
        <v>993</v>
      </c>
      <c r="K87" s="441" t="s">
        <v>1264</v>
      </c>
      <c r="L87" s="441" t="s">
        <v>32</v>
      </c>
      <c r="M87" s="441" t="s">
        <v>14</v>
      </c>
      <c r="N87" s="441" t="s">
        <v>3</v>
      </c>
      <c r="O87" s="441">
        <v>0</v>
      </c>
      <c r="P87" s="441">
        <v>0</v>
      </c>
      <c r="Q87" s="441">
        <v>0</v>
      </c>
      <c r="R87" s="441">
        <v>0</v>
      </c>
      <c r="S87" s="441">
        <v>0</v>
      </c>
      <c r="T87" s="441">
        <v>0</v>
      </c>
      <c r="U87" s="441">
        <v>0</v>
      </c>
      <c r="V87" s="441">
        <v>0</v>
      </c>
      <c r="W87" s="441">
        <v>0</v>
      </c>
      <c r="X87" s="441">
        <v>0</v>
      </c>
      <c r="Y87" s="441">
        <v>0</v>
      </c>
      <c r="Z87" s="441">
        <v>0</v>
      </c>
      <c r="AA87" s="441">
        <v>0</v>
      </c>
      <c r="AB87" s="441">
        <v>0</v>
      </c>
      <c r="AC87" s="441">
        <v>0</v>
      </c>
      <c r="AD87" s="441">
        <v>0</v>
      </c>
      <c r="AE87" s="441">
        <v>0</v>
      </c>
      <c r="AF87" s="441">
        <v>0</v>
      </c>
      <c r="AG87" s="441">
        <v>0</v>
      </c>
      <c r="AH87" s="441">
        <v>0</v>
      </c>
      <c r="AI87" s="441">
        <v>0</v>
      </c>
    </row>
    <row r="88" spans="1:35" x14ac:dyDescent="0.3">
      <c r="A88" s="139" t="str">
        <f t="shared" si="1"/>
        <v>4.01098</v>
      </c>
      <c r="B88" s="441" t="s">
        <v>2128</v>
      </c>
      <c r="C88" s="441" t="s">
        <v>2123</v>
      </c>
      <c r="D88" s="441" t="s">
        <v>2129</v>
      </c>
      <c r="E88" s="441" t="s">
        <v>3</v>
      </c>
      <c r="F88" s="441" t="s">
        <v>38</v>
      </c>
      <c r="G88" s="441" t="s">
        <v>4</v>
      </c>
      <c r="H88" s="441" t="s">
        <v>1362</v>
      </c>
      <c r="I88" s="441" t="s">
        <v>1787</v>
      </c>
      <c r="J88" s="441" t="s">
        <v>993</v>
      </c>
      <c r="K88" s="441" t="s">
        <v>1239</v>
      </c>
      <c r="L88" s="441" t="s">
        <v>34</v>
      </c>
      <c r="M88" s="441" t="s">
        <v>1</v>
      </c>
      <c r="N88" s="441" t="s">
        <v>9</v>
      </c>
      <c r="O88" s="441">
        <v>0</v>
      </c>
      <c r="P88" s="441">
        <v>0</v>
      </c>
      <c r="Q88" s="441">
        <v>0</v>
      </c>
      <c r="R88" s="441">
        <v>0</v>
      </c>
      <c r="S88" s="441">
        <v>0</v>
      </c>
      <c r="T88" s="441">
        <v>0</v>
      </c>
      <c r="U88" s="441">
        <v>0</v>
      </c>
      <c r="V88" s="441">
        <v>0</v>
      </c>
      <c r="W88" s="441">
        <v>0</v>
      </c>
      <c r="X88" s="441">
        <v>0</v>
      </c>
      <c r="Y88" s="441">
        <v>0</v>
      </c>
      <c r="Z88" s="441">
        <v>0</v>
      </c>
      <c r="AA88" s="441">
        <v>0</v>
      </c>
      <c r="AB88" s="441">
        <v>0</v>
      </c>
      <c r="AC88" s="441">
        <v>0</v>
      </c>
      <c r="AD88" s="441">
        <v>0</v>
      </c>
      <c r="AE88" s="441">
        <v>0</v>
      </c>
      <c r="AF88" s="441">
        <v>0</v>
      </c>
      <c r="AG88" s="441">
        <v>0</v>
      </c>
      <c r="AH88" s="441">
        <v>0</v>
      </c>
      <c r="AI88" s="441">
        <v>0</v>
      </c>
    </row>
    <row r="89" spans="1:35" x14ac:dyDescent="0.3">
      <c r="A89" s="139" t="str">
        <f t="shared" si="1"/>
        <v>4.01099</v>
      </c>
      <c r="B89" s="441" t="s">
        <v>1833</v>
      </c>
      <c r="C89" s="441" t="s">
        <v>1827</v>
      </c>
      <c r="D89" s="441" t="s">
        <v>1834</v>
      </c>
      <c r="E89" s="441" t="s">
        <v>3</v>
      </c>
      <c r="F89" s="441" t="s">
        <v>38</v>
      </c>
      <c r="G89" s="441" t="s">
        <v>1</v>
      </c>
      <c r="H89" s="441" t="s">
        <v>1362</v>
      </c>
      <c r="I89" s="441" t="s">
        <v>1787</v>
      </c>
      <c r="J89" s="441" t="s">
        <v>993</v>
      </c>
      <c r="K89" s="441" t="s">
        <v>1239</v>
      </c>
      <c r="L89" s="441" t="s">
        <v>34</v>
      </c>
      <c r="M89" s="441" t="s">
        <v>1</v>
      </c>
      <c r="N89" s="441" t="s">
        <v>3</v>
      </c>
      <c r="O89" s="441">
        <v>2</v>
      </c>
      <c r="P89" s="441">
        <v>1</v>
      </c>
      <c r="Q89" s="441">
        <v>1</v>
      </c>
      <c r="R89" s="441">
        <v>0</v>
      </c>
      <c r="S89" s="441">
        <v>0</v>
      </c>
      <c r="T89" s="441">
        <v>0</v>
      </c>
      <c r="U89" s="441">
        <v>0</v>
      </c>
      <c r="V89" s="441">
        <v>0</v>
      </c>
      <c r="W89" s="441">
        <v>0</v>
      </c>
      <c r="X89" s="441">
        <v>2</v>
      </c>
      <c r="Y89" s="441">
        <v>1</v>
      </c>
      <c r="Z89" s="441">
        <v>0</v>
      </c>
      <c r="AA89" s="441">
        <v>0</v>
      </c>
      <c r="AB89" s="441">
        <v>0</v>
      </c>
      <c r="AC89" s="441">
        <v>0</v>
      </c>
      <c r="AD89" s="441">
        <v>0</v>
      </c>
      <c r="AE89" s="441">
        <v>0</v>
      </c>
      <c r="AF89" s="441">
        <v>0</v>
      </c>
      <c r="AG89" s="441">
        <v>1</v>
      </c>
      <c r="AH89" s="441">
        <v>0</v>
      </c>
      <c r="AI89" s="441">
        <v>0</v>
      </c>
    </row>
    <row r="90" spans="1:35" x14ac:dyDescent="0.3">
      <c r="A90" s="139" t="str">
        <f t="shared" si="1"/>
        <v>4.01106</v>
      </c>
      <c r="B90" s="441" t="s">
        <v>1929</v>
      </c>
      <c r="C90" s="441" t="s">
        <v>1925</v>
      </c>
      <c r="D90" s="441" t="s">
        <v>1930</v>
      </c>
      <c r="E90" s="441" t="s">
        <v>54</v>
      </c>
      <c r="F90" s="441" t="s">
        <v>83</v>
      </c>
      <c r="G90" s="441" t="s">
        <v>2</v>
      </c>
      <c r="H90" s="441" t="s">
        <v>1362</v>
      </c>
      <c r="I90" s="441" t="s">
        <v>1787</v>
      </c>
      <c r="J90" s="441" t="s">
        <v>993</v>
      </c>
      <c r="K90" s="441" t="s">
        <v>1239</v>
      </c>
      <c r="L90" s="441" t="s">
        <v>32</v>
      </c>
      <c r="M90" s="441" t="s">
        <v>84</v>
      </c>
      <c r="N90" s="441" t="s">
        <v>1</v>
      </c>
      <c r="O90" s="441">
        <v>6</v>
      </c>
      <c r="P90" s="441">
        <v>2</v>
      </c>
      <c r="Q90" s="441">
        <v>4</v>
      </c>
      <c r="R90" s="441">
        <v>0</v>
      </c>
      <c r="S90" s="441">
        <v>0</v>
      </c>
      <c r="T90" s="441">
        <v>0</v>
      </c>
      <c r="U90" s="441">
        <v>0</v>
      </c>
      <c r="V90" s="441">
        <v>0</v>
      </c>
      <c r="W90" s="441">
        <v>0</v>
      </c>
      <c r="X90" s="441">
        <v>1</v>
      </c>
      <c r="Y90" s="441">
        <v>0</v>
      </c>
      <c r="Z90" s="441">
        <v>3</v>
      </c>
      <c r="AA90" s="441">
        <v>1</v>
      </c>
      <c r="AB90" s="441">
        <v>2</v>
      </c>
      <c r="AC90" s="441">
        <v>1</v>
      </c>
      <c r="AD90" s="441">
        <v>0</v>
      </c>
      <c r="AE90" s="441">
        <v>0</v>
      </c>
      <c r="AF90" s="441">
        <v>0</v>
      </c>
      <c r="AG90" s="441">
        <v>1</v>
      </c>
      <c r="AH90" s="441">
        <v>2</v>
      </c>
      <c r="AI90" s="441">
        <v>1</v>
      </c>
    </row>
    <row r="91" spans="1:35" x14ac:dyDescent="0.3">
      <c r="A91" s="139" t="str">
        <f t="shared" si="1"/>
        <v>4.01107</v>
      </c>
      <c r="B91" s="441" t="s">
        <v>1325</v>
      </c>
      <c r="C91" s="441" t="s">
        <v>1317</v>
      </c>
      <c r="D91" s="441" t="s">
        <v>1326</v>
      </c>
      <c r="E91" s="441" t="s">
        <v>54</v>
      </c>
      <c r="F91" s="441" t="s">
        <v>83</v>
      </c>
      <c r="G91" s="441" t="s">
        <v>5</v>
      </c>
      <c r="H91" s="441" t="s">
        <v>1362</v>
      </c>
      <c r="I91" s="441" t="s">
        <v>1787</v>
      </c>
      <c r="J91" s="441" t="s">
        <v>993</v>
      </c>
      <c r="K91" s="441" t="s">
        <v>1264</v>
      </c>
      <c r="L91" s="441" t="s">
        <v>32</v>
      </c>
      <c r="M91" s="441" t="s">
        <v>84</v>
      </c>
      <c r="N91" s="441" t="s">
        <v>2</v>
      </c>
      <c r="O91" s="441">
        <v>2</v>
      </c>
      <c r="P91" s="441">
        <v>1</v>
      </c>
      <c r="Q91" s="441">
        <v>1</v>
      </c>
      <c r="R91" s="441">
        <v>0</v>
      </c>
      <c r="S91" s="441">
        <v>0</v>
      </c>
      <c r="T91" s="441">
        <v>0</v>
      </c>
      <c r="U91" s="441">
        <v>0</v>
      </c>
      <c r="V91" s="441">
        <v>0</v>
      </c>
      <c r="W91" s="441">
        <v>0</v>
      </c>
      <c r="X91" s="441">
        <v>0</v>
      </c>
      <c r="Y91" s="441">
        <v>0</v>
      </c>
      <c r="Z91" s="441">
        <v>1</v>
      </c>
      <c r="AA91" s="441">
        <v>0</v>
      </c>
      <c r="AB91" s="441">
        <v>1</v>
      </c>
      <c r="AC91" s="441">
        <v>1</v>
      </c>
      <c r="AD91" s="441">
        <v>0</v>
      </c>
      <c r="AE91" s="441">
        <v>0</v>
      </c>
      <c r="AF91" s="441">
        <v>0</v>
      </c>
      <c r="AG91" s="441">
        <v>0</v>
      </c>
      <c r="AH91" s="441">
        <v>1</v>
      </c>
      <c r="AI91" s="441">
        <v>0</v>
      </c>
    </row>
    <row r="92" spans="1:35" x14ac:dyDescent="0.3">
      <c r="A92" s="139" t="str">
        <f t="shared" si="1"/>
        <v>4.01133</v>
      </c>
      <c r="B92" s="441" t="s">
        <v>1570</v>
      </c>
      <c r="C92" s="441" t="s">
        <v>1567</v>
      </c>
      <c r="D92" s="441" t="s">
        <v>1571</v>
      </c>
      <c r="E92" s="441" t="s">
        <v>9</v>
      </c>
      <c r="F92" s="441" t="s">
        <v>78</v>
      </c>
      <c r="G92" s="441" t="s">
        <v>3</v>
      </c>
      <c r="H92" s="441" t="s">
        <v>1362</v>
      </c>
      <c r="I92" s="441" t="s">
        <v>1787</v>
      </c>
      <c r="J92" s="441" t="s">
        <v>993</v>
      </c>
      <c r="K92" s="441" t="s">
        <v>1264</v>
      </c>
      <c r="L92" s="441" t="s">
        <v>57</v>
      </c>
      <c r="M92" s="441" t="s">
        <v>4</v>
      </c>
      <c r="N92" s="441" t="s">
        <v>2</v>
      </c>
      <c r="O92" s="441">
        <v>28</v>
      </c>
      <c r="P92" s="441">
        <v>10</v>
      </c>
      <c r="Q92" s="441">
        <v>18</v>
      </c>
      <c r="R92" s="441">
        <v>0</v>
      </c>
      <c r="S92" s="441">
        <v>0</v>
      </c>
      <c r="T92" s="441">
        <v>0</v>
      </c>
      <c r="U92" s="441">
        <v>0</v>
      </c>
      <c r="V92" s="441">
        <v>0</v>
      </c>
      <c r="W92" s="441">
        <v>0</v>
      </c>
      <c r="X92" s="441">
        <v>19</v>
      </c>
      <c r="Y92" s="441">
        <v>6</v>
      </c>
      <c r="Z92" s="441">
        <v>9</v>
      </c>
      <c r="AA92" s="441">
        <v>4</v>
      </c>
      <c r="AB92" s="441">
        <v>0</v>
      </c>
      <c r="AC92" s="441">
        <v>0</v>
      </c>
      <c r="AD92" s="441">
        <v>0</v>
      </c>
      <c r="AE92" s="441">
        <v>0</v>
      </c>
      <c r="AF92" s="441">
        <v>0</v>
      </c>
      <c r="AG92" s="441">
        <v>13</v>
      </c>
      <c r="AH92" s="441">
        <v>5</v>
      </c>
      <c r="AI92" s="441">
        <v>0</v>
      </c>
    </row>
    <row r="93" spans="1:35" x14ac:dyDescent="0.3">
      <c r="A93" s="139" t="str">
        <f t="shared" si="1"/>
        <v>4.01135</v>
      </c>
      <c r="B93" s="441" t="s">
        <v>1410</v>
      </c>
      <c r="C93" s="441" t="s">
        <v>1405</v>
      </c>
      <c r="D93" s="441" t="s">
        <v>1411</v>
      </c>
      <c r="E93" s="441" t="s">
        <v>41</v>
      </c>
      <c r="F93" s="441" t="s">
        <v>53</v>
      </c>
      <c r="G93" s="441" t="s">
        <v>1</v>
      </c>
      <c r="H93" s="441" t="s">
        <v>1362</v>
      </c>
      <c r="I93" s="441" t="s">
        <v>1787</v>
      </c>
      <c r="J93" s="441" t="s">
        <v>993</v>
      </c>
      <c r="K93" s="441" t="s">
        <v>1264</v>
      </c>
      <c r="L93" s="441" t="s">
        <v>34</v>
      </c>
      <c r="M93" s="441" t="s">
        <v>11</v>
      </c>
      <c r="N93" s="441" t="s">
        <v>5</v>
      </c>
      <c r="O93" s="441">
        <v>1</v>
      </c>
      <c r="P93" s="441">
        <v>1</v>
      </c>
      <c r="Q93" s="441">
        <v>0</v>
      </c>
      <c r="R93" s="441">
        <v>0</v>
      </c>
      <c r="S93" s="441">
        <v>0</v>
      </c>
      <c r="T93" s="441">
        <v>0</v>
      </c>
      <c r="U93" s="441">
        <v>0</v>
      </c>
      <c r="V93" s="441">
        <v>0</v>
      </c>
      <c r="W93" s="441">
        <v>0</v>
      </c>
      <c r="X93" s="441">
        <v>0</v>
      </c>
      <c r="Y93" s="441">
        <v>0</v>
      </c>
      <c r="Z93" s="441">
        <v>1</v>
      </c>
      <c r="AA93" s="441">
        <v>1</v>
      </c>
      <c r="AB93" s="441">
        <v>0</v>
      </c>
      <c r="AC93" s="441">
        <v>0</v>
      </c>
      <c r="AD93" s="441">
        <v>0</v>
      </c>
      <c r="AE93" s="441">
        <v>0</v>
      </c>
      <c r="AF93" s="441">
        <v>0</v>
      </c>
      <c r="AG93" s="441">
        <v>0</v>
      </c>
      <c r="AH93" s="441">
        <v>0</v>
      </c>
      <c r="AI93" s="441">
        <v>0</v>
      </c>
    </row>
    <row r="94" spans="1:35" x14ac:dyDescent="0.3">
      <c r="A94" s="139" t="str">
        <f t="shared" si="1"/>
        <v>4.01136</v>
      </c>
      <c r="B94" s="441" t="s">
        <v>2090</v>
      </c>
      <c r="C94" s="441" t="s">
        <v>2086</v>
      </c>
      <c r="D94" s="441" t="s">
        <v>2091</v>
      </c>
      <c r="E94" s="441" t="s">
        <v>9</v>
      </c>
      <c r="F94" s="441" t="s">
        <v>78</v>
      </c>
      <c r="G94" s="441" t="s">
        <v>1</v>
      </c>
      <c r="H94" s="441" t="s">
        <v>1362</v>
      </c>
      <c r="I94" s="441" t="s">
        <v>1787</v>
      </c>
      <c r="J94" s="441" t="s">
        <v>993</v>
      </c>
      <c r="K94" s="441" t="s">
        <v>1264</v>
      </c>
      <c r="L94" s="441" t="s">
        <v>57</v>
      </c>
      <c r="M94" s="441" t="s">
        <v>11</v>
      </c>
      <c r="N94" s="441" t="s">
        <v>1</v>
      </c>
      <c r="O94" s="441">
        <v>5</v>
      </c>
      <c r="P94" s="441">
        <v>2</v>
      </c>
      <c r="Q94" s="441">
        <v>3</v>
      </c>
      <c r="R94" s="441">
        <v>0</v>
      </c>
      <c r="S94" s="441">
        <v>0</v>
      </c>
      <c r="T94" s="441">
        <v>0</v>
      </c>
      <c r="U94" s="441">
        <v>0</v>
      </c>
      <c r="V94" s="441">
        <v>0</v>
      </c>
      <c r="W94" s="441">
        <v>0</v>
      </c>
      <c r="X94" s="441">
        <v>4</v>
      </c>
      <c r="Y94" s="441">
        <v>1</v>
      </c>
      <c r="Z94" s="441">
        <v>1</v>
      </c>
      <c r="AA94" s="441">
        <v>1</v>
      </c>
      <c r="AB94" s="441">
        <v>0</v>
      </c>
      <c r="AC94" s="441">
        <v>0</v>
      </c>
      <c r="AD94" s="441">
        <v>0</v>
      </c>
      <c r="AE94" s="441">
        <v>0</v>
      </c>
      <c r="AF94" s="441">
        <v>0</v>
      </c>
      <c r="AG94" s="441">
        <v>3</v>
      </c>
      <c r="AH94" s="441">
        <v>0</v>
      </c>
      <c r="AI94" s="441">
        <v>0</v>
      </c>
    </row>
    <row r="95" spans="1:35" x14ac:dyDescent="0.3">
      <c r="A95" s="139" t="str">
        <f t="shared" si="1"/>
        <v>4.01137</v>
      </c>
      <c r="B95" s="441" t="s">
        <v>1916</v>
      </c>
      <c r="C95" s="441" t="s">
        <v>1912</v>
      </c>
      <c r="D95" s="441" t="s">
        <v>1917</v>
      </c>
      <c r="E95" s="441" t="s">
        <v>3</v>
      </c>
      <c r="F95" s="441" t="s">
        <v>38</v>
      </c>
      <c r="G95" s="441" t="s">
        <v>3</v>
      </c>
      <c r="H95" s="441" t="s">
        <v>1362</v>
      </c>
      <c r="I95" s="441" t="s">
        <v>1787</v>
      </c>
      <c r="J95" s="441" t="s">
        <v>993</v>
      </c>
      <c r="K95" s="441" t="s">
        <v>1264</v>
      </c>
      <c r="L95" s="441" t="s">
        <v>34</v>
      </c>
      <c r="M95" s="441" t="s">
        <v>1</v>
      </c>
      <c r="N95" s="441" t="s">
        <v>7</v>
      </c>
      <c r="O95" s="441">
        <v>0</v>
      </c>
      <c r="P95" s="441">
        <v>0</v>
      </c>
      <c r="Q95" s="441">
        <v>0</v>
      </c>
      <c r="R95" s="441">
        <v>0</v>
      </c>
      <c r="S95" s="441">
        <v>0</v>
      </c>
      <c r="T95" s="441">
        <v>0</v>
      </c>
      <c r="U95" s="441">
        <v>0</v>
      </c>
      <c r="V95" s="441">
        <v>0</v>
      </c>
      <c r="W95" s="441">
        <v>0</v>
      </c>
      <c r="X95" s="441">
        <v>0</v>
      </c>
      <c r="Y95" s="441">
        <v>0</v>
      </c>
      <c r="Z95" s="441">
        <v>0</v>
      </c>
      <c r="AA95" s="441">
        <v>0</v>
      </c>
      <c r="AB95" s="441">
        <v>0</v>
      </c>
      <c r="AC95" s="441">
        <v>0</v>
      </c>
      <c r="AD95" s="441">
        <v>0</v>
      </c>
      <c r="AE95" s="441">
        <v>0</v>
      </c>
      <c r="AF95" s="441">
        <v>0</v>
      </c>
      <c r="AG95" s="441">
        <v>0</v>
      </c>
      <c r="AH95" s="441">
        <v>0</v>
      </c>
      <c r="AI95" s="441">
        <v>0</v>
      </c>
    </row>
  </sheetData>
  <sheetProtection algorithmName="SHA-512" hashValue="f5AAtXh+QdbkVlU7ZIyd+ySbvdAlVjooan8ADRd5V1UXqY09X21CBk23zuMhN85iFCn83dn8OVEKRZ9W8XfFOg==" saltValue="cGrCj+3k3fLMvjXEhZh5/g==" spinCount="100000" sheet="1" objects="1" scenarios="1" sort="0" autoFilter="0" pivotTables="0"/>
  <autoFilter ref="A2:AI95" xr:uid="{00000000-0009-0000-0000-00000D000000}"/>
  <sortState xmlns:xlrd2="http://schemas.microsoft.com/office/spreadsheetml/2017/richdata2" ref="A3:AI95">
    <sortCondition ref="A3:A95"/>
  </sortState>
  <phoneticPr fontId="22" type="noConversion"/>
  <printOptions horizontalCentered="1" verticalCentered="1"/>
  <pageMargins left="0.19685039370078741" right="0.19685039370078741" top="0.19685039370078741" bottom="0.39370078740157483" header="0.19685039370078741" footer="0.19685039370078741"/>
  <pageSetup scale="10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tabColor theme="7" tint="0.79998168889431442"/>
    <pageSetUpPr fitToPage="1"/>
  </sheetPr>
  <dimension ref="A1:H1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5.109375" style="7" customWidth="1"/>
    <col min="2" max="2" width="5.109375" style="6" hidden="1" customWidth="1"/>
    <col min="3" max="3" width="26.6640625" style="7" customWidth="1"/>
    <col min="4" max="5" width="15.109375" style="7" customWidth="1"/>
    <col min="6" max="6" width="8" style="7" customWidth="1"/>
    <col min="7" max="7" width="15.109375" style="7" customWidth="1"/>
    <col min="8" max="8" width="8" style="7" customWidth="1"/>
    <col min="9" max="16384" width="11.44140625" style="7"/>
  </cols>
  <sheetData>
    <row r="1" spans="1:8" ht="18.600000000000001" x14ac:dyDescent="0.4">
      <c r="B1" s="6">
        <v>1</v>
      </c>
      <c r="C1" s="172" t="s">
        <v>346</v>
      </c>
      <c r="E1" s="48"/>
      <c r="F1" s="48"/>
      <c r="G1" s="48"/>
      <c r="H1" s="48"/>
    </row>
    <row r="2" spans="1:8" ht="18.600000000000001" x14ac:dyDescent="0.4">
      <c r="B2" s="6">
        <v>2</v>
      </c>
      <c r="C2" s="172" t="s">
        <v>2421</v>
      </c>
      <c r="D2" s="172"/>
      <c r="E2" s="172"/>
      <c r="F2" s="172"/>
      <c r="G2" s="172"/>
      <c r="H2" s="172"/>
    </row>
    <row r="3" spans="1:8" ht="18.600000000000001" x14ac:dyDescent="0.4">
      <c r="B3" s="6">
        <v>3</v>
      </c>
      <c r="C3" s="172" t="s">
        <v>2291</v>
      </c>
      <c r="D3" s="172"/>
      <c r="E3" s="172"/>
      <c r="F3" s="172"/>
      <c r="G3" s="172"/>
      <c r="H3" s="172"/>
    </row>
    <row r="4" spans="1:8" ht="19.2" thickBot="1" x14ac:dyDescent="0.45">
      <c r="A4" s="218"/>
      <c r="B4" s="6">
        <v>4</v>
      </c>
      <c r="C4" s="172" t="s">
        <v>445</v>
      </c>
      <c r="D4" s="218"/>
      <c r="E4" s="218"/>
      <c r="F4" s="218"/>
      <c r="G4" s="218"/>
      <c r="H4" s="218"/>
    </row>
    <row r="5" spans="1:8" ht="27" customHeight="1" thickTop="1" thickBot="1" x14ac:dyDescent="0.35">
      <c r="B5" s="6">
        <v>5</v>
      </c>
      <c r="C5" s="452" t="s">
        <v>202</v>
      </c>
      <c r="D5" s="150" t="s">
        <v>0</v>
      </c>
      <c r="E5" s="629" t="s">
        <v>127</v>
      </c>
      <c r="F5" s="630"/>
      <c r="G5" s="631" t="s">
        <v>128</v>
      </c>
      <c r="H5" s="631"/>
    </row>
    <row r="6" spans="1:8" ht="30.75" customHeight="1" thickTop="1" thickBot="1" x14ac:dyDescent="0.35">
      <c r="B6" s="6">
        <v>6</v>
      </c>
      <c r="C6" s="453" t="s">
        <v>2344</v>
      </c>
      <c r="D6" s="219">
        <f>SUM(D7:D9)</f>
        <v>0</v>
      </c>
      <c r="E6" s="220">
        <f>SUM(E7:E9)</f>
        <v>0</v>
      </c>
      <c r="F6" s="221" t="s">
        <v>2292</v>
      </c>
      <c r="G6" s="220">
        <f>SUM(G7:G9)</f>
        <v>0</v>
      </c>
      <c r="H6" s="222" t="s">
        <v>2292</v>
      </c>
    </row>
    <row r="7" spans="1:8" ht="26.4" customHeight="1" x14ac:dyDescent="0.3">
      <c r="B7" s="6">
        <v>10</v>
      </c>
      <c r="C7" s="515" t="s">
        <v>342</v>
      </c>
      <c r="D7" s="516">
        <f t="shared" ref="D7:D9" si="0">+E7+G7</f>
        <v>0</v>
      </c>
      <c r="E7" s="517"/>
      <c r="F7" s="518" t="str">
        <f>IFERROR(IF('Datos del Centro'!$D$7&lt;&gt;"",VLOOKUP('Datos del Centro'!$D$7,aplazados,25,FALSE),""),"")</f>
        <v/>
      </c>
      <c r="G7" s="517"/>
      <c r="H7" s="519" t="str">
        <f>IFERROR(IF('Datos del Centro'!$D$7&lt;&gt;"",VLOOKUP('Datos del Centro'!$D$7,aplazados,33,FALSE),""),"")</f>
        <v/>
      </c>
    </row>
    <row r="8" spans="1:8" ht="26.4" customHeight="1" x14ac:dyDescent="0.3">
      <c r="B8" s="6">
        <v>11</v>
      </c>
      <c r="C8" s="454" t="s">
        <v>351</v>
      </c>
      <c r="D8" s="211">
        <f t="shared" si="0"/>
        <v>0</v>
      </c>
      <c r="E8" s="385"/>
      <c r="F8" s="223" t="str">
        <f>IFERROR(IF('Datos del Centro'!$D$7&lt;&gt;"",VLOOKUP('Datos del Centro'!$D$7,aplazados,27,FALSE),""),"")</f>
        <v/>
      </c>
      <c r="G8" s="385"/>
      <c r="H8" s="224" t="str">
        <f>IFERROR(IF('Datos del Centro'!$D$7&lt;&gt;"",VLOOKUP('Datos del Centro'!$D$7,aplazados,34,FALSE),""),"")</f>
        <v/>
      </c>
    </row>
    <row r="9" spans="1:8" ht="26.4" customHeight="1" thickBot="1" x14ac:dyDescent="0.35">
      <c r="B9" s="6">
        <v>12</v>
      </c>
      <c r="C9" s="455" t="s">
        <v>352</v>
      </c>
      <c r="D9" s="440">
        <f t="shared" si="0"/>
        <v>0</v>
      </c>
      <c r="E9" s="386"/>
      <c r="F9" s="225" t="str">
        <f>IFERROR(IF('Datos del Centro'!$D$7&lt;&gt;"",VLOOKUP('Datos del Centro'!$D$7,aplazados,29,FALSE),""),"")</f>
        <v/>
      </c>
      <c r="G9" s="386"/>
      <c r="H9" s="226" t="str">
        <f>IFERROR(IF('Datos del Centro'!$D$7&lt;&gt;"",VLOOKUP('Datos del Centro'!$D$7,aplazados,35,FALSE),""),"")</f>
        <v/>
      </c>
    </row>
    <row r="10" spans="1:8" s="230" customFormat="1" ht="16.8" thickTop="1" x14ac:dyDescent="0.35">
      <c r="A10" s="227"/>
      <c r="B10" s="6">
        <v>13</v>
      </c>
      <c r="C10" s="228"/>
      <c r="D10" s="227"/>
      <c r="E10" s="229" t="str">
        <f>IF(OR(E7&gt;F7,E8&gt;F8,E9&gt;F9),"XX","")</f>
        <v/>
      </c>
      <c r="F10" s="227"/>
      <c r="G10" s="229" t="str">
        <f>IF(OR(G7&gt;H7,G8&gt;H8,G9&gt;H9),"XX","")</f>
        <v/>
      </c>
      <c r="H10" s="227"/>
    </row>
    <row r="11" spans="1:8" ht="22.8" customHeight="1" x14ac:dyDescent="0.3">
      <c r="B11" s="6">
        <v>14</v>
      </c>
      <c r="D11" s="632" t="str">
        <f>IF(OR(E10="XX",G10="XX"),"¡VERIFICAR!.  El dato digitado es mayor a la cifra de aplazados reportada en el Censo Escolar 2025-Informe Final.","")</f>
        <v/>
      </c>
      <c r="E11" s="632"/>
      <c r="F11" s="632"/>
      <c r="G11" s="632"/>
      <c r="H11" s="632"/>
    </row>
    <row r="12" spans="1:8" ht="22.8" customHeight="1" x14ac:dyDescent="0.3">
      <c r="B12" s="6">
        <v>15</v>
      </c>
      <c r="C12" s="298"/>
      <c r="D12" s="632"/>
      <c r="E12" s="632"/>
      <c r="F12" s="632"/>
      <c r="G12" s="632"/>
      <c r="H12" s="632"/>
    </row>
    <row r="13" spans="1:8" ht="16.2" x14ac:dyDescent="0.35">
      <c r="B13" s="6">
        <v>16</v>
      </c>
      <c r="C13" s="231" t="s">
        <v>203</v>
      </c>
    </row>
    <row r="14" spans="1:8" x14ac:dyDescent="0.3">
      <c r="B14" s="6">
        <v>17</v>
      </c>
      <c r="C14" s="620"/>
      <c r="D14" s="621"/>
      <c r="E14" s="621"/>
      <c r="F14" s="621"/>
      <c r="G14" s="621"/>
      <c r="H14" s="622"/>
    </row>
    <row r="15" spans="1:8" x14ac:dyDescent="0.3">
      <c r="C15" s="623"/>
      <c r="D15" s="624"/>
      <c r="E15" s="624"/>
      <c r="F15" s="624"/>
      <c r="G15" s="624"/>
      <c r="H15" s="625"/>
    </row>
    <row r="16" spans="1:8" x14ac:dyDescent="0.3">
      <c r="C16" s="623"/>
      <c r="D16" s="624"/>
      <c r="E16" s="624"/>
      <c r="F16" s="624"/>
      <c r="G16" s="624"/>
      <c r="H16" s="625"/>
    </row>
    <row r="17" spans="3:8" x14ac:dyDescent="0.3">
      <c r="C17" s="623"/>
      <c r="D17" s="624"/>
      <c r="E17" s="624"/>
      <c r="F17" s="624"/>
      <c r="G17" s="624"/>
      <c r="H17" s="625"/>
    </row>
    <row r="18" spans="3:8" x14ac:dyDescent="0.3">
      <c r="C18" s="626"/>
      <c r="D18" s="627"/>
      <c r="E18" s="627"/>
      <c r="F18" s="627"/>
      <c r="G18" s="627"/>
      <c r="H18" s="628"/>
    </row>
  </sheetData>
  <sheetProtection algorithmName="SHA-512" hashValue="UkpQ0dfICMk78rQxuDg5/FiDbAdYQzG32btckCih1tgEcGLqz7Zlx76G5q7ByHfWkohQbnQbGIewxIwaxLYF+g==" saltValue="dohXtSJ/hWnDgAqpkisk8Q==" spinCount="100000" sheet="1" objects="1" scenarios="1" sort="0" autoFilter="0" pivotTables="0"/>
  <mergeCells count="4">
    <mergeCell ref="C14:H18"/>
    <mergeCell ref="E5:F5"/>
    <mergeCell ref="G5:H5"/>
    <mergeCell ref="D11:H12"/>
  </mergeCells>
  <conditionalFormatting sqref="D11 C12">
    <cfRule type="notContainsBlanks" dxfId="28" priority="2">
      <formula>LEN(TRIM(C11))&gt;0</formula>
    </cfRule>
  </conditionalFormatting>
  <conditionalFormatting sqref="E6 D6:D9 F7:F9 H7:H9">
    <cfRule type="cellIs" dxfId="27" priority="28" operator="equal">
      <formula>0</formula>
    </cfRule>
  </conditionalFormatting>
  <conditionalFormatting sqref="E7:E9 G7:G9">
    <cfRule type="expression" dxfId="26" priority="9">
      <formula>E7&gt;F7</formula>
    </cfRule>
  </conditionalFormatting>
  <conditionalFormatting sqref="G6">
    <cfRule type="cellIs" dxfId="25" priority="26" operator="equal">
      <formula>0</formula>
    </cfRule>
  </conditionalFormatting>
  <dataValidations count="1">
    <dataValidation type="whole" operator="greaterThanOrEqual" allowBlank="1" showInputMessage="1" showErrorMessage="1" sqref="G6:G9 D6:E9" xr:uid="{00000000-0002-0000-0E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2">
    <tabColor theme="7" tint="0.79998168889431442"/>
    <pageSetUpPr fitToPage="1"/>
  </sheetPr>
  <dimension ref="B1:H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6640625" style="47" customWidth="1"/>
    <col min="2" max="2" width="4.44140625" style="71" hidden="1" customWidth="1"/>
    <col min="3" max="3" width="68.109375" style="47" customWidth="1"/>
    <col min="4" max="4" width="6.77734375" style="47" customWidth="1"/>
    <col min="5" max="7" width="12.5546875" style="47" customWidth="1"/>
    <col min="8" max="8" width="37.6640625" style="47" customWidth="1"/>
    <col min="9" max="16384" width="11.44140625" style="47"/>
  </cols>
  <sheetData>
    <row r="1" spans="2:8" ht="18.600000000000001" x14ac:dyDescent="0.3">
      <c r="B1" s="6">
        <v>1</v>
      </c>
      <c r="C1" s="46" t="s">
        <v>279</v>
      </c>
      <c r="D1" s="48"/>
      <c r="E1" s="48"/>
      <c r="F1" s="48"/>
      <c r="G1" s="48"/>
      <c r="H1" s="48"/>
    </row>
    <row r="2" spans="2:8" ht="18.600000000000001" x14ac:dyDescent="0.3">
      <c r="B2" s="6">
        <v>2</v>
      </c>
      <c r="C2" s="46" t="s">
        <v>2422</v>
      </c>
      <c r="D2" s="46"/>
      <c r="E2" s="46"/>
      <c r="F2" s="46"/>
      <c r="G2" s="46"/>
    </row>
    <row r="3" spans="2:8" ht="19.2" thickBot="1" x14ac:dyDescent="0.35">
      <c r="B3" s="6">
        <v>3</v>
      </c>
      <c r="C3" s="449" t="s">
        <v>2313</v>
      </c>
      <c r="D3" s="46"/>
      <c r="E3" s="46"/>
      <c r="F3" s="46"/>
      <c r="G3" s="46"/>
    </row>
    <row r="4" spans="2:8" ht="26.25" customHeight="1" thickTop="1" thickBot="1" x14ac:dyDescent="0.35">
      <c r="B4" s="6">
        <v>4</v>
      </c>
      <c r="C4" s="199" t="s">
        <v>129</v>
      </c>
      <c r="D4" s="200"/>
      <c r="E4" s="108" t="s">
        <v>0</v>
      </c>
      <c r="F4" s="151" t="s">
        <v>127</v>
      </c>
      <c r="G4" s="152" t="s">
        <v>128</v>
      </c>
    </row>
    <row r="5" spans="2:8" ht="34.5" customHeight="1" thickTop="1" thickBot="1" x14ac:dyDescent="0.35">
      <c r="B5" s="6">
        <v>5</v>
      </c>
      <c r="C5" s="201" t="s">
        <v>223</v>
      </c>
      <c r="D5" s="202"/>
      <c r="E5" s="203">
        <f t="shared" ref="E5:E10" si="0">+F5+G5</f>
        <v>0</v>
      </c>
      <c r="F5" s="204">
        <f>SUM(F6:F10)</f>
        <v>0</v>
      </c>
      <c r="G5" s="205">
        <f>SUM(G6:G10)</f>
        <v>0</v>
      </c>
    </row>
    <row r="6" spans="2:8" ht="34.5" customHeight="1" x14ac:dyDescent="0.3">
      <c r="B6" s="6">
        <v>6</v>
      </c>
      <c r="C6" s="206" t="s">
        <v>2283</v>
      </c>
      <c r="D6" s="208" t="str">
        <f>IF(AND(E6=0,'CUADRO 8'!E6&gt;0),"**","")</f>
        <v/>
      </c>
      <c r="E6" s="116">
        <f t="shared" si="0"/>
        <v>0</v>
      </c>
      <c r="F6" s="365"/>
      <c r="G6" s="366"/>
    </row>
    <row r="7" spans="2:8" ht="34.5" customHeight="1" x14ac:dyDescent="0.3">
      <c r="B7" s="6">
        <v>7</v>
      </c>
      <c r="C7" s="209" t="s">
        <v>2284</v>
      </c>
      <c r="D7" s="210" t="str">
        <f>IF(AND(E7=0,'CUADRO 8'!E12&gt;0),"**","")</f>
        <v/>
      </c>
      <c r="E7" s="211">
        <f t="shared" si="0"/>
        <v>0</v>
      </c>
      <c r="F7" s="354"/>
      <c r="G7" s="367"/>
    </row>
    <row r="8" spans="2:8" ht="34.5" customHeight="1" x14ac:dyDescent="0.3">
      <c r="B8" s="6">
        <v>8</v>
      </c>
      <c r="C8" s="209" t="s">
        <v>344</v>
      </c>
      <c r="D8" s="210" t="str">
        <f>IF(AND(E8=0,'CUADRO 8'!E17&gt;0),"**","")</f>
        <v/>
      </c>
      <c r="E8" s="211">
        <f t="shared" si="0"/>
        <v>0</v>
      </c>
      <c r="F8" s="354"/>
      <c r="G8" s="367"/>
    </row>
    <row r="9" spans="2:8" ht="34.5" customHeight="1" x14ac:dyDescent="0.3">
      <c r="B9" s="6">
        <v>9</v>
      </c>
      <c r="C9" s="209" t="s">
        <v>2285</v>
      </c>
      <c r="D9" s="210" t="str">
        <f>IF(AND(E9=0,'CUADRO 8'!E24&gt;0),"**","")</f>
        <v/>
      </c>
      <c r="E9" s="211">
        <f t="shared" si="0"/>
        <v>0</v>
      </c>
      <c r="F9" s="354"/>
      <c r="G9" s="367"/>
      <c r="H9" s="634" t="str">
        <f>IF(AND(OR(E9=0),AND(('CUADRO 5'!G6)&gt;0)),"¿Quién atiende los estudiantes que reciben Servicio de Apoyo Educativo?",(IF(AND(OR(E9&gt;0),AND(('CUADRO 5'!G6)=0)),"¡No reportó datos en el Cuadro 5!","")))</f>
        <v/>
      </c>
    </row>
    <row r="10" spans="2:8" ht="34.5" customHeight="1" thickBot="1" x14ac:dyDescent="0.35">
      <c r="B10" s="6">
        <v>10</v>
      </c>
      <c r="C10" s="212" t="s">
        <v>2286</v>
      </c>
      <c r="D10" s="213" t="str">
        <f>IF(AND(E10=0,'CUADRO 8'!E35&gt;0),"**","")</f>
        <v/>
      </c>
      <c r="E10" s="214">
        <f t="shared" si="0"/>
        <v>0</v>
      </c>
      <c r="F10" s="372"/>
      <c r="G10" s="373"/>
      <c r="H10" s="634"/>
    </row>
    <row r="11" spans="2:8" ht="22.95" customHeight="1" thickTop="1" x14ac:dyDescent="0.3">
      <c r="B11" s="6">
        <v>15</v>
      </c>
      <c r="C11" s="450" t="str">
        <f>IF(OR(D6="**",D7="**",D8="**",D9="**",D10="**"),"** En el Cuadro 8 se indicaron datos, debe completar este Cuadro.","")</f>
        <v/>
      </c>
      <c r="D11" s="216"/>
      <c r="E11" s="217"/>
      <c r="F11" s="171"/>
      <c r="G11" s="171"/>
    </row>
    <row r="12" spans="2:8" ht="21" customHeight="1" x14ac:dyDescent="0.35">
      <c r="B12" s="6">
        <v>16</v>
      </c>
      <c r="C12" s="69" t="s">
        <v>203</v>
      </c>
      <c r="D12" s="69"/>
      <c r="F12" s="633"/>
      <c r="G12" s="633"/>
    </row>
    <row r="13" spans="2:8" ht="18.600000000000001" customHeight="1" x14ac:dyDescent="0.3">
      <c r="B13" s="6">
        <v>17</v>
      </c>
      <c r="C13" s="563"/>
      <c r="D13" s="589"/>
      <c r="E13" s="589"/>
      <c r="F13" s="589"/>
      <c r="G13" s="590"/>
    </row>
    <row r="14" spans="2:8" ht="18.600000000000001" customHeight="1" x14ac:dyDescent="0.3">
      <c r="C14" s="591"/>
      <c r="D14" s="592"/>
      <c r="E14" s="592"/>
      <c r="F14" s="592"/>
      <c r="G14" s="593"/>
    </row>
    <row r="15" spans="2:8" ht="18.600000000000001" customHeight="1" x14ac:dyDescent="0.3">
      <c r="C15" s="591"/>
      <c r="D15" s="592"/>
      <c r="E15" s="592"/>
      <c r="F15" s="592"/>
      <c r="G15" s="593"/>
    </row>
    <row r="16" spans="2:8" ht="18.600000000000001" customHeight="1" x14ac:dyDescent="0.3">
      <c r="C16" s="591"/>
      <c r="D16" s="592"/>
      <c r="E16" s="592"/>
      <c r="F16" s="592"/>
      <c r="G16" s="593"/>
    </row>
    <row r="17" spans="3:7" ht="18.600000000000001" customHeight="1" x14ac:dyDescent="0.3">
      <c r="C17" s="594"/>
      <c r="D17" s="595"/>
      <c r="E17" s="595"/>
      <c r="F17" s="595"/>
      <c r="G17" s="596"/>
    </row>
  </sheetData>
  <sheetProtection algorithmName="SHA-512" hashValue="U6zYiKiXLuSMJ7joD6a+Te17zuVmAnIvIjkqtTGvurioU1Cqs4LU3JO17VeKEGWK+8ZCSaQYTRv3BNPSLaSmpQ==" saltValue="tU9Okc9JZm5JnQVYia8Wqw==" spinCount="100000" sheet="1" objects="1" scenarios="1" sort="0" autoFilter="0" pivotTables="0"/>
  <mergeCells count="3">
    <mergeCell ref="C13:G17"/>
    <mergeCell ref="F12:G12"/>
    <mergeCell ref="H9:H10"/>
  </mergeCells>
  <conditionalFormatting sqref="E5:E10">
    <cfRule type="cellIs" dxfId="24" priority="4" operator="equal">
      <formula>0</formula>
    </cfRule>
  </conditionalFormatting>
  <conditionalFormatting sqref="E5:G5">
    <cfRule type="cellIs" dxfId="23" priority="3" operator="equal">
      <formula>0</formula>
    </cfRule>
  </conditionalFormatting>
  <dataValidations count="1">
    <dataValidation type="whole" operator="greaterThanOrEqual" allowBlank="1" showInputMessage="1" showErrorMessage="1" sqref="E5:G10" xr:uid="{00000000-0002-0000-10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5" orientation="landscape" r:id="rId1"/>
  <headerFooter scaleWithDoc="0">
    <oddHeader>&amp;C&amp;G</oddHeader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3">
    <tabColor theme="7" tint="0.79998168889431442"/>
    <pageSetUpPr fitToPage="1"/>
  </sheetPr>
  <dimension ref="B1:J54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109375" style="74" customWidth="1"/>
    <col min="2" max="2" width="7.109375" style="71" hidden="1" customWidth="1"/>
    <col min="3" max="3" width="59" style="74" customWidth="1"/>
    <col min="4" max="4" width="6.44140625" style="171" customWidth="1"/>
    <col min="5" max="7" width="13.88671875" style="74" customWidth="1"/>
    <col min="8" max="8" width="3.77734375" style="74" customWidth="1"/>
    <col min="9" max="10" width="17.88671875" style="74" customWidth="1"/>
    <col min="11" max="16384" width="11.44140625" style="74"/>
  </cols>
  <sheetData>
    <row r="1" spans="2:10" ht="18.600000000000001" x14ac:dyDescent="0.4">
      <c r="B1" s="6">
        <v>1</v>
      </c>
      <c r="C1" s="172" t="s">
        <v>396</v>
      </c>
      <c r="E1" s="173"/>
      <c r="F1" s="173"/>
      <c r="G1" s="173"/>
    </row>
    <row r="2" spans="2:10" ht="18.600000000000001" x14ac:dyDescent="0.4">
      <c r="B2" s="6">
        <v>2</v>
      </c>
      <c r="C2" s="73" t="s">
        <v>2423</v>
      </c>
      <c r="D2" s="174"/>
      <c r="E2" s="173"/>
      <c r="F2" s="173"/>
      <c r="G2" s="173"/>
    </row>
    <row r="3" spans="2:10" s="47" customFormat="1" ht="19.2" thickBot="1" x14ac:dyDescent="0.35">
      <c r="B3" s="6">
        <v>3</v>
      </c>
      <c r="C3" s="449" t="s">
        <v>2314</v>
      </c>
      <c r="D3" s="175"/>
      <c r="E3" s="46"/>
      <c r="F3" s="46"/>
      <c r="G3" s="46"/>
    </row>
    <row r="4" spans="2:10" ht="30" customHeight="1" thickTop="1" thickBot="1" x14ac:dyDescent="0.35">
      <c r="B4" s="6">
        <v>4</v>
      </c>
      <c r="C4" s="451" t="s">
        <v>129</v>
      </c>
      <c r="D4" s="177"/>
      <c r="E4" s="178" t="s">
        <v>0</v>
      </c>
      <c r="F4" s="179" t="s">
        <v>127</v>
      </c>
      <c r="G4" s="176" t="s">
        <v>128</v>
      </c>
    </row>
    <row r="5" spans="2:10" ht="19.5" customHeight="1" thickTop="1" thickBot="1" x14ac:dyDescent="0.35">
      <c r="B5" s="6">
        <v>5</v>
      </c>
      <c r="C5" s="180" t="s">
        <v>0</v>
      </c>
      <c r="D5" s="181" t="str">
        <f>IF(AND(E5&gt;0,'CUADRO 7'!E5=0),"|**|","")</f>
        <v/>
      </c>
      <c r="E5" s="154">
        <f t="shared" ref="E5:E20" si="0">+F5+G5</f>
        <v>0</v>
      </c>
      <c r="F5" s="155">
        <f>+F6+F12+F17+F24+F35</f>
        <v>0</v>
      </c>
      <c r="G5" s="182">
        <f>+G6+G12+G17+G24+G35</f>
        <v>0</v>
      </c>
      <c r="I5" s="352" t="str">
        <f>IF(D5="|**|","|**| = El Cuadro 7 no tiene información.","")</f>
        <v/>
      </c>
      <c r="J5" s="63"/>
    </row>
    <row r="6" spans="2:10" ht="19.5" customHeight="1" x14ac:dyDescent="0.3">
      <c r="B6" s="6">
        <v>6</v>
      </c>
      <c r="C6" s="183" t="s">
        <v>1073</v>
      </c>
      <c r="D6" s="184" t="str">
        <f>IF(OR('CUADRO 7'!E6&gt;E6,'CUADRO 7'!F6&gt;F6,'CUADRO 7'!G6&gt;G6),"*","")</f>
        <v/>
      </c>
      <c r="E6" s="185">
        <f t="shared" si="0"/>
        <v>0</v>
      </c>
      <c r="F6" s="186">
        <f>SUM(F7:F11)</f>
        <v>0</v>
      </c>
      <c r="G6" s="187">
        <f>SUM(G7:G11)</f>
        <v>0</v>
      </c>
    </row>
    <row r="7" spans="2:10" ht="19.5" customHeight="1" x14ac:dyDescent="0.3">
      <c r="B7" s="6">
        <v>7</v>
      </c>
      <c r="C7" s="530" t="s">
        <v>130</v>
      </c>
      <c r="D7" s="188"/>
      <c r="E7" s="64">
        <f t="shared" si="0"/>
        <v>0</v>
      </c>
      <c r="F7" s="387"/>
      <c r="G7" s="345"/>
      <c r="I7" s="521"/>
      <c r="J7" s="521"/>
    </row>
    <row r="8" spans="2:10" ht="19.5" customHeight="1" x14ac:dyDescent="0.3">
      <c r="B8" s="6">
        <v>8</v>
      </c>
      <c r="C8" s="530" t="s">
        <v>345</v>
      </c>
      <c r="D8" s="188"/>
      <c r="E8" s="64">
        <f t="shared" si="0"/>
        <v>0</v>
      </c>
      <c r="F8" s="387"/>
      <c r="G8" s="345"/>
      <c r="I8" s="588" t="str">
        <f>IF(OR(D6="*",D12="*",D17="*",D24="*",D35="*"),"* = Los datos del Cuadro 7 son mayores a los reportados en este Cuadro. Recuerde, los datos de este Cuadro pueden ser mayores, en caso de que una persona desempeñe más de un cargo, sino, deben ser iguales a los indicados en el Cuadro 7.","")</f>
        <v/>
      </c>
      <c r="J8" s="588"/>
    </row>
    <row r="9" spans="2:10" ht="19.5" customHeight="1" x14ac:dyDescent="0.3">
      <c r="B9" s="6">
        <v>9</v>
      </c>
      <c r="C9" s="530" t="s">
        <v>131</v>
      </c>
      <c r="D9" s="188"/>
      <c r="E9" s="64">
        <f t="shared" si="0"/>
        <v>0</v>
      </c>
      <c r="F9" s="387"/>
      <c r="G9" s="345"/>
      <c r="I9" s="588"/>
      <c r="J9" s="588"/>
    </row>
    <row r="10" spans="2:10" ht="19.5" customHeight="1" x14ac:dyDescent="0.3">
      <c r="B10" s="6">
        <v>10</v>
      </c>
      <c r="C10" s="534" t="s">
        <v>212</v>
      </c>
      <c r="D10" s="189"/>
      <c r="E10" s="190">
        <f t="shared" si="0"/>
        <v>0</v>
      </c>
      <c r="F10" s="388"/>
      <c r="G10" s="389"/>
      <c r="I10" s="588"/>
      <c r="J10" s="588"/>
    </row>
    <row r="11" spans="2:10" ht="19.5" customHeight="1" x14ac:dyDescent="0.3">
      <c r="B11" s="6">
        <v>11</v>
      </c>
      <c r="C11" s="534" t="s">
        <v>347</v>
      </c>
      <c r="D11" s="189"/>
      <c r="E11" s="190">
        <f t="shared" si="0"/>
        <v>0</v>
      </c>
      <c r="F11" s="388"/>
      <c r="G11" s="389"/>
      <c r="I11" s="588"/>
      <c r="J11" s="588"/>
    </row>
    <row r="12" spans="2:10" ht="19.5" customHeight="1" x14ac:dyDescent="0.3">
      <c r="B12" s="6">
        <v>12</v>
      </c>
      <c r="C12" s="456" t="s">
        <v>1074</v>
      </c>
      <c r="D12" s="192" t="str">
        <f>IF(OR('CUADRO 7'!E7&gt;E12,'CUADRO 7'!F7&gt;F12,'CUADRO 7'!G7&gt;G12),"*","")</f>
        <v/>
      </c>
      <c r="E12" s="457">
        <f t="shared" si="0"/>
        <v>0</v>
      </c>
      <c r="F12" s="458">
        <f>SUM(F13:F16)</f>
        <v>0</v>
      </c>
      <c r="G12" s="459">
        <f>SUM(G13:G16)</f>
        <v>0</v>
      </c>
      <c r="I12" s="588"/>
      <c r="J12" s="588"/>
    </row>
    <row r="13" spans="2:10" ht="19.5" customHeight="1" x14ac:dyDescent="0.3">
      <c r="B13" s="6">
        <v>13</v>
      </c>
      <c r="C13" s="530" t="s">
        <v>213</v>
      </c>
      <c r="D13" s="188"/>
      <c r="E13" s="64">
        <f t="shared" si="0"/>
        <v>0</v>
      </c>
      <c r="F13" s="387"/>
      <c r="G13" s="345"/>
      <c r="I13" s="588"/>
      <c r="J13" s="588"/>
    </row>
    <row r="14" spans="2:10" ht="19.5" customHeight="1" x14ac:dyDescent="0.3">
      <c r="B14" s="6">
        <v>14</v>
      </c>
      <c r="C14" s="530" t="s">
        <v>214</v>
      </c>
      <c r="D14" s="188"/>
      <c r="E14" s="64">
        <f t="shared" si="0"/>
        <v>0</v>
      </c>
      <c r="F14" s="387"/>
      <c r="G14" s="345"/>
      <c r="I14" s="588"/>
      <c r="J14" s="588"/>
    </row>
    <row r="15" spans="2:10" ht="19.5" customHeight="1" x14ac:dyDescent="0.3">
      <c r="B15" s="6">
        <v>15</v>
      </c>
      <c r="C15" s="534" t="s">
        <v>215</v>
      </c>
      <c r="D15" s="189"/>
      <c r="E15" s="190">
        <f t="shared" si="0"/>
        <v>0</v>
      </c>
      <c r="F15" s="388"/>
      <c r="G15" s="389"/>
    </row>
    <row r="16" spans="2:10" ht="19.5" customHeight="1" x14ac:dyDescent="0.3">
      <c r="B16" s="6">
        <v>16</v>
      </c>
      <c r="C16" s="535" t="s">
        <v>348</v>
      </c>
      <c r="D16" s="193"/>
      <c r="E16" s="191">
        <f t="shared" si="0"/>
        <v>0</v>
      </c>
      <c r="F16" s="390"/>
      <c r="G16" s="391"/>
    </row>
    <row r="17" spans="2:10" ht="19.5" customHeight="1" x14ac:dyDescent="0.3">
      <c r="B17" s="6">
        <v>17</v>
      </c>
      <c r="C17" s="168" t="s">
        <v>133</v>
      </c>
      <c r="D17" s="192" t="str">
        <f>IF(OR('CUADRO 7'!E8&gt;E17,'CUADRO 7'!F8&gt;F17,'CUADRO 7'!G8&gt;G17),"*","")</f>
        <v/>
      </c>
      <c r="E17" s="57">
        <f t="shared" si="0"/>
        <v>0</v>
      </c>
      <c r="F17" s="161">
        <f>SUM(F18:F23)</f>
        <v>0</v>
      </c>
      <c r="G17" s="60">
        <f>SUM(G18:G23)</f>
        <v>0</v>
      </c>
      <c r="I17" s="63"/>
      <c r="J17" s="63"/>
    </row>
    <row r="18" spans="2:10" ht="19.5" customHeight="1" x14ac:dyDescent="0.3">
      <c r="B18" s="6">
        <v>18</v>
      </c>
      <c r="C18" s="530" t="s">
        <v>2431</v>
      </c>
      <c r="D18" s="188"/>
      <c r="E18" s="64">
        <f t="shared" si="0"/>
        <v>0</v>
      </c>
      <c r="F18" s="387"/>
      <c r="G18" s="345"/>
      <c r="I18" s="63"/>
      <c r="J18" s="63"/>
    </row>
    <row r="19" spans="2:10" ht="19.5" customHeight="1" x14ac:dyDescent="0.3">
      <c r="B19" s="6">
        <v>19</v>
      </c>
      <c r="C19" s="530" t="s">
        <v>134</v>
      </c>
      <c r="D19" s="188"/>
      <c r="E19" s="64">
        <f t="shared" si="0"/>
        <v>0</v>
      </c>
      <c r="F19" s="387"/>
      <c r="G19" s="345"/>
    </row>
    <row r="20" spans="2:10" ht="19.5" customHeight="1" x14ac:dyDescent="0.3">
      <c r="B20" s="6">
        <v>20</v>
      </c>
      <c r="C20" s="530" t="s">
        <v>394</v>
      </c>
      <c r="D20" s="188"/>
      <c r="E20" s="64">
        <f t="shared" si="0"/>
        <v>0</v>
      </c>
      <c r="F20" s="387"/>
      <c r="G20" s="345"/>
    </row>
    <row r="21" spans="2:10" ht="21" customHeight="1" x14ac:dyDescent="0.3">
      <c r="B21" s="6">
        <v>21</v>
      </c>
      <c r="C21" s="530" t="s">
        <v>2342</v>
      </c>
      <c r="D21" s="188"/>
      <c r="E21" s="64">
        <f>+F21+G21</f>
        <v>0</v>
      </c>
      <c r="F21" s="387"/>
      <c r="G21" s="345"/>
    </row>
    <row r="22" spans="2:10" ht="21" customHeight="1" x14ac:dyDescent="0.3">
      <c r="B22" s="6">
        <v>22</v>
      </c>
      <c r="C22" s="522" t="s">
        <v>349</v>
      </c>
      <c r="D22" s="188"/>
      <c r="E22" s="57">
        <f t="shared" ref="E22:E48" si="1">+F22+G22</f>
        <v>0</v>
      </c>
      <c r="F22" s="392"/>
      <c r="G22" s="350"/>
    </row>
    <row r="23" spans="2:10" ht="21" customHeight="1" x14ac:dyDescent="0.3">
      <c r="B23" s="6">
        <v>23</v>
      </c>
      <c r="C23" s="534" t="s">
        <v>217</v>
      </c>
      <c r="D23" s="189"/>
      <c r="E23" s="190">
        <f t="shared" si="1"/>
        <v>0</v>
      </c>
      <c r="F23" s="388"/>
      <c r="G23" s="389"/>
    </row>
    <row r="24" spans="2:10" ht="21" customHeight="1" x14ac:dyDescent="0.3">
      <c r="B24" s="6">
        <v>24</v>
      </c>
      <c r="C24" s="456" t="s">
        <v>211</v>
      </c>
      <c r="D24" s="192" t="str">
        <f>IF(OR('CUADRO 7'!E9&gt;E24,'CUADRO 7'!F9&gt;F24,'CUADRO 7'!G9&gt;G24),"*","")</f>
        <v/>
      </c>
      <c r="E24" s="457">
        <f t="shared" si="1"/>
        <v>0</v>
      </c>
      <c r="F24" s="458">
        <f>SUM(F25:F34)</f>
        <v>0</v>
      </c>
      <c r="G24" s="459">
        <f>SUM(G25:G34)</f>
        <v>0</v>
      </c>
    </row>
    <row r="25" spans="2:10" ht="21" customHeight="1" x14ac:dyDescent="0.3">
      <c r="B25" s="6">
        <v>25</v>
      </c>
      <c r="C25" s="530" t="s">
        <v>146</v>
      </c>
      <c r="D25" s="194"/>
      <c r="E25" s="64">
        <f t="shared" si="1"/>
        <v>0</v>
      </c>
      <c r="F25" s="387"/>
      <c r="G25" s="345"/>
    </row>
    <row r="26" spans="2:10" ht="21" customHeight="1" x14ac:dyDescent="0.3">
      <c r="B26" s="6">
        <v>26</v>
      </c>
      <c r="C26" s="530" t="s">
        <v>137</v>
      </c>
      <c r="D26" s="194"/>
      <c r="E26" s="64">
        <f t="shared" si="1"/>
        <v>0</v>
      </c>
      <c r="F26" s="387"/>
      <c r="G26" s="345"/>
    </row>
    <row r="27" spans="2:10" ht="21" customHeight="1" x14ac:dyDescent="0.3">
      <c r="B27" s="6">
        <v>27</v>
      </c>
      <c r="C27" s="530" t="s">
        <v>138</v>
      </c>
      <c r="D27" s="194"/>
      <c r="E27" s="64">
        <f t="shared" si="1"/>
        <v>0</v>
      </c>
      <c r="F27" s="387"/>
      <c r="G27" s="345"/>
    </row>
    <row r="28" spans="2:10" ht="21" customHeight="1" x14ac:dyDescent="0.3">
      <c r="B28" s="6">
        <v>28</v>
      </c>
      <c r="C28" s="166" t="s">
        <v>446</v>
      </c>
      <c r="D28" s="194"/>
      <c r="E28" s="64">
        <f t="shared" si="1"/>
        <v>0</v>
      </c>
      <c r="F28" s="387"/>
      <c r="G28" s="345"/>
    </row>
    <row r="29" spans="2:10" ht="21" customHeight="1" x14ac:dyDescent="0.3">
      <c r="B29" s="6">
        <v>29</v>
      </c>
      <c r="C29" s="166" t="s">
        <v>144</v>
      </c>
      <c r="D29" s="194"/>
      <c r="E29" s="64">
        <f t="shared" si="1"/>
        <v>0</v>
      </c>
      <c r="F29" s="387"/>
      <c r="G29" s="345"/>
    </row>
    <row r="30" spans="2:10" ht="21" customHeight="1" x14ac:dyDescent="0.3">
      <c r="B30" s="6">
        <v>30</v>
      </c>
      <c r="C30" s="166" t="s">
        <v>139</v>
      </c>
      <c r="D30" s="194"/>
      <c r="E30" s="64">
        <f t="shared" si="1"/>
        <v>0</v>
      </c>
      <c r="F30" s="387"/>
      <c r="G30" s="345"/>
    </row>
    <row r="31" spans="2:10" ht="21" customHeight="1" x14ac:dyDescent="0.3">
      <c r="B31" s="6">
        <v>31</v>
      </c>
      <c r="C31" s="166" t="s">
        <v>142</v>
      </c>
      <c r="D31" s="194"/>
      <c r="E31" s="64">
        <f t="shared" si="1"/>
        <v>0</v>
      </c>
      <c r="F31" s="387"/>
      <c r="G31" s="345"/>
    </row>
    <row r="32" spans="2:10" ht="21" customHeight="1" x14ac:dyDescent="0.3">
      <c r="B32" s="6">
        <v>32</v>
      </c>
      <c r="C32" s="166" t="s">
        <v>143</v>
      </c>
      <c r="D32" s="194"/>
      <c r="E32" s="64">
        <f t="shared" si="1"/>
        <v>0</v>
      </c>
      <c r="F32" s="387"/>
      <c r="G32" s="345"/>
    </row>
    <row r="33" spans="2:7" ht="21" customHeight="1" x14ac:dyDescent="0.3">
      <c r="B33" s="6">
        <v>33</v>
      </c>
      <c r="C33" s="166" t="s">
        <v>350</v>
      </c>
      <c r="D33" s="194"/>
      <c r="E33" s="64">
        <f t="shared" si="1"/>
        <v>0</v>
      </c>
      <c r="F33" s="387"/>
      <c r="G33" s="345"/>
    </row>
    <row r="34" spans="2:7" ht="21" customHeight="1" x14ac:dyDescent="0.3">
      <c r="B34" s="6">
        <v>34</v>
      </c>
      <c r="C34" s="533" t="s">
        <v>216</v>
      </c>
      <c r="D34" s="195"/>
      <c r="E34" s="190">
        <f t="shared" si="1"/>
        <v>0</v>
      </c>
      <c r="F34" s="388"/>
      <c r="G34" s="389"/>
    </row>
    <row r="35" spans="2:7" ht="21" customHeight="1" x14ac:dyDescent="0.3">
      <c r="B35" s="6">
        <v>35</v>
      </c>
      <c r="C35" s="460" t="s">
        <v>135</v>
      </c>
      <c r="D35" s="192" t="str">
        <f>IF(OR('CUADRO 7'!E10&gt;E35,'CUADRO 7'!F10&gt;F35,'CUADRO 7'!G10&gt;G35),"*","")</f>
        <v/>
      </c>
      <c r="E35" s="457">
        <f t="shared" si="1"/>
        <v>0</v>
      </c>
      <c r="F35" s="458">
        <f>SUM(F36:F48)</f>
        <v>0</v>
      </c>
      <c r="G35" s="459">
        <f>SUM(G36:G48)</f>
        <v>0</v>
      </c>
    </row>
    <row r="36" spans="2:7" ht="21" customHeight="1" x14ac:dyDescent="0.3">
      <c r="B36" s="6">
        <v>36</v>
      </c>
      <c r="C36" s="166" t="s">
        <v>2432</v>
      </c>
      <c r="D36" s="194"/>
      <c r="E36" s="64">
        <f t="shared" si="1"/>
        <v>0</v>
      </c>
      <c r="F36" s="387"/>
      <c r="G36" s="345"/>
    </row>
    <row r="37" spans="2:7" ht="21" customHeight="1" x14ac:dyDescent="0.3">
      <c r="B37" s="6">
        <v>37</v>
      </c>
      <c r="C37" s="166" t="s">
        <v>191</v>
      </c>
      <c r="D37" s="194"/>
      <c r="E37" s="64">
        <f t="shared" si="1"/>
        <v>0</v>
      </c>
      <c r="F37" s="387"/>
      <c r="G37" s="345"/>
    </row>
    <row r="38" spans="2:7" ht="21" customHeight="1" x14ac:dyDescent="0.3">
      <c r="B38" s="6">
        <v>38</v>
      </c>
      <c r="C38" s="166" t="s">
        <v>145</v>
      </c>
      <c r="D38" s="194"/>
      <c r="E38" s="64">
        <f t="shared" si="1"/>
        <v>0</v>
      </c>
      <c r="F38" s="387"/>
      <c r="G38" s="345"/>
    </row>
    <row r="39" spans="2:7" ht="21" customHeight="1" x14ac:dyDescent="0.3">
      <c r="B39" s="6">
        <v>39</v>
      </c>
      <c r="C39" s="166" t="s">
        <v>447</v>
      </c>
      <c r="D39" s="194"/>
      <c r="E39" s="64">
        <f t="shared" si="1"/>
        <v>0</v>
      </c>
      <c r="F39" s="387"/>
      <c r="G39" s="345"/>
    </row>
    <row r="40" spans="2:7" ht="21" customHeight="1" x14ac:dyDescent="0.3">
      <c r="B40" s="6">
        <v>40</v>
      </c>
      <c r="C40" s="166" t="s">
        <v>448</v>
      </c>
      <c r="D40" s="194"/>
      <c r="E40" s="64">
        <f t="shared" si="1"/>
        <v>0</v>
      </c>
      <c r="F40" s="387"/>
      <c r="G40" s="345"/>
    </row>
    <row r="41" spans="2:7" ht="21" customHeight="1" x14ac:dyDescent="0.3">
      <c r="B41" s="6">
        <v>41</v>
      </c>
      <c r="C41" s="166" t="s">
        <v>2335</v>
      </c>
      <c r="D41" s="194"/>
      <c r="E41" s="64">
        <f>+F41+G41</f>
        <v>0</v>
      </c>
      <c r="F41" s="387"/>
      <c r="G41" s="345"/>
    </row>
    <row r="42" spans="2:7" ht="21" customHeight="1" x14ac:dyDescent="0.3">
      <c r="B42" s="6">
        <v>42</v>
      </c>
      <c r="C42" s="166" t="s">
        <v>2336</v>
      </c>
      <c r="D42" s="194"/>
      <c r="E42" s="64">
        <f t="shared" si="1"/>
        <v>0</v>
      </c>
      <c r="F42" s="387"/>
      <c r="G42" s="345"/>
    </row>
    <row r="43" spans="2:7" ht="21" customHeight="1" x14ac:dyDescent="0.3">
      <c r="B43" s="6">
        <v>43</v>
      </c>
      <c r="C43" s="530" t="s">
        <v>2337</v>
      </c>
      <c r="D43" s="194"/>
      <c r="E43" s="64">
        <f t="shared" si="1"/>
        <v>0</v>
      </c>
      <c r="F43" s="387"/>
      <c r="G43" s="345"/>
    </row>
    <row r="44" spans="2:7" ht="21" customHeight="1" x14ac:dyDescent="0.3">
      <c r="B44" s="6">
        <v>44</v>
      </c>
      <c r="C44" s="530" t="s">
        <v>2338</v>
      </c>
      <c r="D44" s="194"/>
      <c r="E44" s="64">
        <f t="shared" si="1"/>
        <v>0</v>
      </c>
      <c r="F44" s="387"/>
      <c r="G44" s="345"/>
    </row>
    <row r="45" spans="2:7" ht="21" customHeight="1" x14ac:dyDescent="0.3">
      <c r="B45" s="6">
        <v>45</v>
      </c>
      <c r="C45" s="530" t="s">
        <v>2339</v>
      </c>
      <c r="D45" s="194"/>
      <c r="E45" s="64">
        <f t="shared" si="1"/>
        <v>0</v>
      </c>
      <c r="F45" s="387"/>
      <c r="G45" s="345"/>
    </row>
    <row r="46" spans="2:7" ht="21" customHeight="1" x14ac:dyDescent="0.3">
      <c r="B46" s="6">
        <v>46</v>
      </c>
      <c r="C46" s="530" t="s">
        <v>2340</v>
      </c>
      <c r="D46" s="194"/>
      <c r="E46" s="64">
        <f t="shared" si="1"/>
        <v>0</v>
      </c>
      <c r="F46" s="387"/>
      <c r="G46" s="345"/>
    </row>
    <row r="47" spans="2:7" ht="21" customHeight="1" x14ac:dyDescent="0.3">
      <c r="B47" s="6">
        <v>47</v>
      </c>
      <c r="C47" s="166" t="s">
        <v>2341</v>
      </c>
      <c r="D47" s="194"/>
      <c r="E47" s="64">
        <f t="shared" si="1"/>
        <v>0</v>
      </c>
      <c r="F47" s="387"/>
      <c r="G47" s="345"/>
    </row>
    <row r="48" spans="2:7" ht="21" customHeight="1" thickBot="1" x14ac:dyDescent="0.35">
      <c r="B48" s="6">
        <v>48</v>
      </c>
      <c r="C48" s="532" t="s">
        <v>132</v>
      </c>
      <c r="D48" s="520"/>
      <c r="E48" s="67">
        <f t="shared" si="1"/>
        <v>0</v>
      </c>
      <c r="F48" s="401"/>
      <c r="G48" s="347"/>
    </row>
    <row r="49" spans="2:7" ht="15" thickTop="1" x14ac:dyDescent="0.3">
      <c r="B49" s="6">
        <v>49</v>
      </c>
    </row>
    <row r="50" spans="2:7" ht="18.600000000000001" x14ac:dyDescent="0.35">
      <c r="B50" s="6">
        <v>50</v>
      </c>
      <c r="C50" s="69" t="s">
        <v>203</v>
      </c>
      <c r="D50" s="196"/>
      <c r="E50" s="197"/>
      <c r="F50" s="198"/>
      <c r="G50" s="198"/>
    </row>
    <row r="51" spans="2:7" ht="21" customHeight="1" x14ac:dyDescent="0.3">
      <c r="B51" s="6">
        <v>51</v>
      </c>
      <c r="C51" s="635"/>
      <c r="D51" s="636"/>
      <c r="E51" s="636"/>
      <c r="F51" s="636"/>
      <c r="G51" s="637"/>
    </row>
    <row r="52" spans="2:7" ht="21" customHeight="1" x14ac:dyDescent="0.3">
      <c r="C52" s="638"/>
      <c r="D52" s="639"/>
      <c r="E52" s="639"/>
      <c r="F52" s="639"/>
      <c r="G52" s="640"/>
    </row>
    <row r="53" spans="2:7" x14ac:dyDescent="0.3">
      <c r="C53" s="638"/>
      <c r="D53" s="639"/>
      <c r="E53" s="639"/>
      <c r="F53" s="639"/>
      <c r="G53" s="640"/>
    </row>
    <row r="54" spans="2:7" x14ac:dyDescent="0.3">
      <c r="C54" s="641"/>
      <c r="D54" s="642"/>
      <c r="E54" s="642"/>
      <c r="F54" s="642"/>
      <c r="G54" s="643"/>
    </row>
  </sheetData>
  <sheetProtection algorithmName="SHA-512" hashValue="qq/QkoIu01I/iGtY5zuKMMpuCPN9TRhEAqJdmzn+mvGNzpZk3K3EFwEEMkN15LUdeW0kwPVsB9bZNL7RY3SUGQ==" saltValue="PHIzQ1L9jVpcziD61B0NSQ==" spinCount="100000" sheet="1" objects="1" scenarios="1" sort="0" autoFilter="0" pivotTables="0"/>
  <mergeCells count="2">
    <mergeCell ref="C51:G54"/>
    <mergeCell ref="I8:J14"/>
  </mergeCells>
  <conditionalFormatting sqref="E7:E48">
    <cfRule type="cellIs" dxfId="22" priority="1" operator="equal">
      <formula>0</formula>
    </cfRule>
  </conditionalFormatting>
  <conditionalFormatting sqref="E5:G6 F12:G12 F17:G17 F24:G24 F35:G35">
    <cfRule type="cellIs" dxfId="21" priority="6" operator="equal">
      <formula>0</formula>
    </cfRule>
  </conditionalFormatting>
  <dataValidations count="1">
    <dataValidation type="whole" operator="greaterThanOrEqual" allowBlank="1" showInputMessage="1" showErrorMessage="1" sqref="E5:G48" xr:uid="{00000000-0002-0000-11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8" orientation="portrait" r:id="rId1"/>
  <headerFooter scaleWithDoc="0">
    <oddHeader>&amp;C&amp;G</oddHeader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4">
    <tabColor theme="7" tint="0.79998168889431442"/>
    <pageSetUpPr fitToPage="1"/>
  </sheetPr>
  <dimension ref="B1:N2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33203125" style="74" customWidth="1"/>
    <col min="2" max="2" width="4.6640625" style="71" hidden="1" customWidth="1"/>
    <col min="3" max="3" width="48.6640625" style="74" customWidth="1"/>
    <col min="4" max="4" width="6.5546875" style="74" customWidth="1"/>
    <col min="5" max="13" width="9.109375" style="74" customWidth="1"/>
    <col min="14" max="16384" width="11.44140625" style="74"/>
  </cols>
  <sheetData>
    <row r="1" spans="2:14" ht="18.600000000000001" x14ac:dyDescent="0.3">
      <c r="B1" s="6">
        <v>1</v>
      </c>
      <c r="C1" s="73" t="s">
        <v>397</v>
      </c>
      <c r="D1" s="148"/>
      <c r="E1" s="148"/>
      <c r="I1" s="48"/>
      <c r="J1" s="48"/>
      <c r="K1" s="48"/>
      <c r="L1" s="48"/>
      <c r="M1" s="48"/>
      <c r="N1" s="48"/>
    </row>
    <row r="2" spans="2:14" ht="19.2" thickBot="1" x14ac:dyDescent="0.35">
      <c r="B2" s="6">
        <v>2</v>
      </c>
      <c r="C2" s="73" t="s">
        <v>2424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</row>
    <row r="3" spans="2:14" s="47" customFormat="1" ht="42.6" customHeight="1" thickTop="1" thickBot="1" x14ac:dyDescent="0.35">
      <c r="B3" s="6">
        <v>3</v>
      </c>
      <c r="C3" s="452" t="s">
        <v>129</v>
      </c>
      <c r="D3" s="149"/>
      <c r="E3" s="150" t="s">
        <v>0</v>
      </c>
      <c r="F3" s="151" t="s">
        <v>2277</v>
      </c>
      <c r="G3" s="151" t="s">
        <v>2278</v>
      </c>
      <c r="H3" s="151" t="s">
        <v>2279</v>
      </c>
      <c r="I3" s="151" t="s">
        <v>2280</v>
      </c>
      <c r="J3" s="151" t="s">
        <v>2281</v>
      </c>
      <c r="K3" s="151" t="s">
        <v>2282</v>
      </c>
      <c r="L3" s="151" t="s">
        <v>218</v>
      </c>
      <c r="M3" s="152" t="s">
        <v>132</v>
      </c>
    </row>
    <row r="4" spans="2:14" ht="24.75" customHeight="1" thickTop="1" thickBot="1" x14ac:dyDescent="0.35">
      <c r="B4" s="6">
        <v>4</v>
      </c>
      <c r="C4" s="153" t="s">
        <v>2430</v>
      </c>
      <c r="D4" s="153"/>
      <c r="E4" s="154">
        <f t="shared" ref="E4:M4" si="0">+E5+E12</f>
        <v>0</v>
      </c>
      <c r="F4" s="155">
        <f t="shared" si="0"/>
        <v>0</v>
      </c>
      <c r="G4" s="156">
        <f t="shared" si="0"/>
        <v>0</v>
      </c>
      <c r="H4" s="156">
        <f t="shared" si="0"/>
        <v>0</v>
      </c>
      <c r="I4" s="156">
        <f t="shared" si="0"/>
        <v>0</v>
      </c>
      <c r="J4" s="156">
        <f t="shared" si="0"/>
        <v>0</v>
      </c>
      <c r="K4" s="156">
        <f t="shared" si="0"/>
        <v>0</v>
      </c>
      <c r="L4" s="155">
        <f t="shared" si="0"/>
        <v>0</v>
      </c>
      <c r="M4" s="157">
        <f t="shared" si="0"/>
        <v>0</v>
      </c>
    </row>
    <row r="5" spans="2:14" ht="22.5" customHeight="1" x14ac:dyDescent="0.3">
      <c r="B5" s="6">
        <v>5</v>
      </c>
      <c r="C5" s="158" t="s">
        <v>133</v>
      </c>
      <c r="D5" s="159"/>
      <c r="E5" s="160">
        <f t="shared" ref="E5:M5" si="1">SUM(E6:E11)</f>
        <v>0</v>
      </c>
      <c r="F5" s="161">
        <f t="shared" si="1"/>
        <v>0</v>
      </c>
      <c r="G5" s="162">
        <f t="shared" si="1"/>
        <v>0</v>
      </c>
      <c r="H5" s="162">
        <f t="shared" si="1"/>
        <v>0</v>
      </c>
      <c r="I5" s="162">
        <f t="shared" si="1"/>
        <v>0</v>
      </c>
      <c r="J5" s="162">
        <f t="shared" si="1"/>
        <v>0</v>
      </c>
      <c r="K5" s="162">
        <f t="shared" si="1"/>
        <v>0</v>
      </c>
      <c r="L5" s="163">
        <f t="shared" si="1"/>
        <v>0</v>
      </c>
      <c r="M5" s="164">
        <f t="shared" si="1"/>
        <v>0</v>
      </c>
    </row>
    <row r="6" spans="2:14" ht="22.5" customHeight="1" x14ac:dyDescent="0.3">
      <c r="B6" s="6">
        <v>6</v>
      </c>
      <c r="C6" s="530" t="s">
        <v>2431</v>
      </c>
      <c r="D6" s="165" t="str">
        <f>IF(AND(E6=(F6+G6+H6+I6+J6+K6+L6+M6)),"","**")</f>
        <v/>
      </c>
      <c r="E6" s="64">
        <f>+'CUADRO 8'!E18</f>
        <v>0</v>
      </c>
      <c r="F6" s="387"/>
      <c r="G6" s="393"/>
      <c r="H6" s="393"/>
      <c r="I6" s="393"/>
      <c r="J6" s="393"/>
      <c r="K6" s="393"/>
      <c r="L6" s="387"/>
      <c r="M6" s="394"/>
    </row>
    <row r="7" spans="2:14" ht="22.5" customHeight="1" x14ac:dyDescent="0.3">
      <c r="B7" s="6">
        <v>7</v>
      </c>
      <c r="C7" s="530" t="s">
        <v>134</v>
      </c>
      <c r="D7" s="165" t="str">
        <f t="shared" ref="D7:D11" si="2">IF(AND(E7=(F7+G7+H7+I7+J7+K7+L7+M7)),"","**")</f>
        <v/>
      </c>
      <c r="E7" s="64">
        <f>+'CUADRO 8'!E19</f>
        <v>0</v>
      </c>
      <c r="F7" s="387"/>
      <c r="G7" s="393"/>
      <c r="H7" s="393"/>
      <c r="I7" s="393"/>
      <c r="J7" s="393"/>
      <c r="K7" s="393"/>
      <c r="L7" s="387"/>
      <c r="M7" s="394"/>
    </row>
    <row r="8" spans="2:14" ht="22.5" customHeight="1" x14ac:dyDescent="0.3">
      <c r="B8" s="6">
        <v>8</v>
      </c>
      <c r="C8" s="166" t="s">
        <v>394</v>
      </c>
      <c r="D8" s="165" t="str">
        <f t="shared" si="2"/>
        <v/>
      </c>
      <c r="E8" s="64">
        <f>+'CUADRO 8'!E20</f>
        <v>0</v>
      </c>
      <c r="F8" s="387"/>
      <c r="G8" s="395"/>
      <c r="H8" s="396"/>
      <c r="I8" s="395"/>
      <c r="J8" s="396"/>
      <c r="K8" s="396"/>
      <c r="L8" s="387"/>
      <c r="M8" s="397"/>
    </row>
    <row r="9" spans="2:14" ht="22.5" customHeight="1" x14ac:dyDescent="0.3">
      <c r="B9" s="6">
        <v>9</v>
      </c>
      <c r="C9" s="166" t="s">
        <v>2342</v>
      </c>
      <c r="D9" s="165" t="str">
        <f t="shared" si="2"/>
        <v/>
      </c>
      <c r="E9" s="64">
        <f>+'CUADRO 8'!E21</f>
        <v>0</v>
      </c>
      <c r="F9" s="387"/>
      <c r="G9" s="393"/>
      <c r="H9" s="393"/>
      <c r="I9" s="393"/>
      <c r="J9" s="393"/>
      <c r="K9" s="393"/>
      <c r="L9" s="387"/>
      <c r="M9" s="394"/>
    </row>
    <row r="10" spans="2:14" ht="22.5" customHeight="1" x14ac:dyDescent="0.3">
      <c r="B10" s="6">
        <v>10</v>
      </c>
      <c r="C10" s="166" t="s">
        <v>349</v>
      </c>
      <c r="D10" s="165" t="str">
        <f t="shared" si="2"/>
        <v/>
      </c>
      <c r="E10" s="64">
        <f>+'CUADRO 8'!E22</f>
        <v>0</v>
      </c>
      <c r="F10" s="387"/>
      <c r="G10" s="393"/>
      <c r="H10" s="393"/>
      <c r="I10" s="393"/>
      <c r="J10" s="393"/>
      <c r="K10" s="393"/>
      <c r="L10" s="387"/>
      <c r="M10" s="394"/>
    </row>
    <row r="11" spans="2:14" ht="22.5" customHeight="1" x14ac:dyDescent="0.3">
      <c r="B11" s="6">
        <v>11</v>
      </c>
      <c r="C11" s="531" t="s">
        <v>217</v>
      </c>
      <c r="D11" s="165" t="str">
        <f t="shared" si="2"/>
        <v/>
      </c>
      <c r="E11" s="167">
        <f>+'CUADRO 8'!E23</f>
        <v>0</v>
      </c>
      <c r="F11" s="398"/>
      <c r="G11" s="399"/>
      <c r="H11" s="399"/>
      <c r="I11" s="399"/>
      <c r="J11" s="399"/>
      <c r="K11" s="399"/>
      <c r="L11" s="398"/>
      <c r="M11" s="400"/>
    </row>
    <row r="12" spans="2:14" ht="22.5" customHeight="1" x14ac:dyDescent="0.3">
      <c r="B12" s="6">
        <v>12</v>
      </c>
      <c r="C12" s="168" t="s">
        <v>211</v>
      </c>
      <c r="D12" s="169"/>
      <c r="E12" s="57">
        <f t="shared" ref="E12:M12" si="3">SUM(E13:E22)</f>
        <v>0</v>
      </c>
      <c r="F12" s="161">
        <f t="shared" si="3"/>
        <v>0</v>
      </c>
      <c r="G12" s="162">
        <f t="shared" si="3"/>
        <v>0</v>
      </c>
      <c r="H12" s="162">
        <f t="shared" si="3"/>
        <v>0</v>
      </c>
      <c r="I12" s="162">
        <f t="shared" si="3"/>
        <v>0</v>
      </c>
      <c r="J12" s="162">
        <f t="shared" si="3"/>
        <v>0</v>
      </c>
      <c r="K12" s="162">
        <f t="shared" si="3"/>
        <v>0</v>
      </c>
      <c r="L12" s="161">
        <f t="shared" si="3"/>
        <v>0</v>
      </c>
      <c r="M12" s="164">
        <f t="shared" si="3"/>
        <v>0</v>
      </c>
    </row>
    <row r="13" spans="2:14" ht="22.5" customHeight="1" x14ac:dyDescent="0.3">
      <c r="B13" s="6">
        <v>13</v>
      </c>
      <c r="C13" s="530" t="s">
        <v>146</v>
      </c>
      <c r="D13" s="165" t="str">
        <f t="shared" ref="D13:D22" si="4">IF(AND(E13=(F13+G13+H13+I13+J13+K13+L13+M13)),"","**")</f>
        <v/>
      </c>
      <c r="E13" s="64">
        <f>+'CUADRO 8'!E25</f>
        <v>0</v>
      </c>
      <c r="F13" s="387"/>
      <c r="G13" s="393"/>
      <c r="H13" s="393"/>
      <c r="I13" s="393"/>
      <c r="J13" s="393"/>
      <c r="K13" s="393"/>
      <c r="L13" s="387"/>
      <c r="M13" s="394"/>
    </row>
    <row r="14" spans="2:14" ht="22.5" customHeight="1" x14ac:dyDescent="0.3">
      <c r="B14" s="6">
        <v>14</v>
      </c>
      <c r="C14" s="530" t="s">
        <v>137</v>
      </c>
      <c r="D14" s="165" t="str">
        <f t="shared" si="4"/>
        <v/>
      </c>
      <c r="E14" s="64">
        <f>+'CUADRO 8'!E26</f>
        <v>0</v>
      </c>
      <c r="F14" s="387"/>
      <c r="G14" s="393"/>
      <c r="H14" s="393"/>
      <c r="I14" s="393"/>
      <c r="J14" s="393"/>
      <c r="K14" s="393"/>
      <c r="L14" s="387"/>
      <c r="M14" s="394"/>
    </row>
    <row r="15" spans="2:14" ht="22.5" customHeight="1" x14ac:dyDescent="0.3">
      <c r="B15" s="6">
        <v>15</v>
      </c>
      <c r="C15" s="530" t="s">
        <v>138</v>
      </c>
      <c r="D15" s="165" t="str">
        <f t="shared" si="4"/>
        <v/>
      </c>
      <c r="E15" s="64">
        <f>+'CUADRO 8'!E27</f>
        <v>0</v>
      </c>
      <c r="F15" s="387"/>
      <c r="G15" s="393"/>
      <c r="H15" s="393"/>
      <c r="I15" s="393"/>
      <c r="J15" s="393"/>
      <c r="K15" s="393"/>
      <c r="L15" s="387"/>
      <c r="M15" s="394"/>
    </row>
    <row r="16" spans="2:14" ht="22.5" customHeight="1" x14ac:dyDescent="0.3">
      <c r="B16" s="6">
        <v>16</v>
      </c>
      <c r="C16" s="166" t="s">
        <v>446</v>
      </c>
      <c r="D16" s="165" t="str">
        <f t="shared" si="4"/>
        <v/>
      </c>
      <c r="E16" s="64">
        <f>+'CUADRO 8'!E28</f>
        <v>0</v>
      </c>
      <c r="F16" s="387"/>
      <c r="G16" s="393"/>
      <c r="H16" s="393"/>
      <c r="I16" s="393"/>
      <c r="J16" s="393"/>
      <c r="K16" s="393"/>
      <c r="L16" s="387"/>
      <c r="M16" s="394"/>
    </row>
    <row r="17" spans="2:13" ht="22.5" customHeight="1" x14ac:dyDescent="0.3">
      <c r="B17" s="6">
        <v>17</v>
      </c>
      <c r="C17" s="530" t="s">
        <v>144</v>
      </c>
      <c r="D17" s="165" t="str">
        <f t="shared" si="4"/>
        <v/>
      </c>
      <c r="E17" s="64">
        <f>+'CUADRO 8'!E29</f>
        <v>0</v>
      </c>
      <c r="F17" s="387"/>
      <c r="G17" s="393"/>
      <c r="H17" s="393"/>
      <c r="I17" s="393"/>
      <c r="J17" s="393"/>
      <c r="K17" s="393"/>
      <c r="L17" s="387"/>
      <c r="M17" s="394"/>
    </row>
    <row r="18" spans="2:13" ht="22.5" customHeight="1" x14ac:dyDescent="0.3">
      <c r="B18" s="6">
        <v>18</v>
      </c>
      <c r="C18" s="530" t="s">
        <v>139</v>
      </c>
      <c r="D18" s="165" t="str">
        <f t="shared" si="4"/>
        <v/>
      </c>
      <c r="E18" s="64">
        <f>+'CUADRO 8'!E30</f>
        <v>0</v>
      </c>
      <c r="F18" s="387"/>
      <c r="G18" s="393"/>
      <c r="H18" s="393"/>
      <c r="I18" s="393"/>
      <c r="J18" s="393"/>
      <c r="K18" s="393"/>
      <c r="L18" s="387"/>
      <c r="M18" s="394"/>
    </row>
    <row r="19" spans="2:13" ht="22.5" customHeight="1" x14ac:dyDescent="0.3">
      <c r="B19" s="6">
        <v>19</v>
      </c>
      <c r="C19" s="530" t="s">
        <v>142</v>
      </c>
      <c r="D19" s="165" t="str">
        <f t="shared" si="4"/>
        <v/>
      </c>
      <c r="E19" s="64">
        <f>+'CUADRO 8'!E31</f>
        <v>0</v>
      </c>
      <c r="F19" s="387"/>
      <c r="G19" s="393"/>
      <c r="H19" s="393"/>
      <c r="I19" s="393"/>
      <c r="J19" s="393"/>
      <c r="K19" s="393"/>
      <c r="L19" s="387"/>
      <c r="M19" s="394"/>
    </row>
    <row r="20" spans="2:13" ht="22.5" customHeight="1" x14ac:dyDescent="0.3">
      <c r="B20" s="6">
        <v>20</v>
      </c>
      <c r="C20" s="530" t="s">
        <v>143</v>
      </c>
      <c r="D20" s="165" t="str">
        <f t="shared" si="4"/>
        <v/>
      </c>
      <c r="E20" s="64">
        <f>+'CUADRO 8'!E32</f>
        <v>0</v>
      </c>
      <c r="F20" s="387"/>
      <c r="G20" s="393"/>
      <c r="H20" s="393"/>
      <c r="I20" s="393"/>
      <c r="J20" s="393"/>
      <c r="K20" s="393"/>
      <c r="L20" s="387"/>
      <c r="M20" s="394"/>
    </row>
    <row r="21" spans="2:13" ht="22.5" customHeight="1" x14ac:dyDescent="0.3">
      <c r="B21" s="6">
        <v>21</v>
      </c>
      <c r="C21" s="530" t="s">
        <v>350</v>
      </c>
      <c r="D21" s="165" t="str">
        <f t="shared" si="4"/>
        <v/>
      </c>
      <c r="E21" s="64">
        <f>+'CUADRO 8'!E33</f>
        <v>0</v>
      </c>
      <c r="F21" s="387"/>
      <c r="G21" s="393"/>
      <c r="H21" s="393"/>
      <c r="I21" s="393"/>
      <c r="J21" s="393"/>
      <c r="K21" s="393"/>
      <c r="L21" s="387"/>
      <c r="M21" s="394"/>
    </row>
    <row r="22" spans="2:13" ht="22.5" customHeight="1" thickBot="1" x14ac:dyDescent="0.35">
      <c r="B22" s="6">
        <v>22</v>
      </c>
      <c r="C22" s="532" t="s">
        <v>216</v>
      </c>
      <c r="D22" s="170" t="str">
        <f t="shared" si="4"/>
        <v/>
      </c>
      <c r="E22" s="67">
        <f>+'CUADRO 8'!E34</f>
        <v>0</v>
      </c>
      <c r="F22" s="401"/>
      <c r="G22" s="402"/>
      <c r="H22" s="402"/>
      <c r="I22" s="402"/>
      <c r="J22" s="402"/>
      <c r="K22" s="402"/>
      <c r="L22" s="401"/>
      <c r="M22" s="403"/>
    </row>
    <row r="23" spans="2:13" s="47" customFormat="1" ht="15.75" customHeight="1" thickTop="1" x14ac:dyDescent="0.3">
      <c r="B23" s="6">
        <v>23</v>
      </c>
      <c r="C23" s="26"/>
      <c r="D23" s="26"/>
      <c r="E23" s="319" t="str" cm="1">
        <f t="array" ref="E23">IF(OR(D6:D22="**"),"**","")</f>
        <v/>
      </c>
      <c r="F23" s="644" t="str">
        <f>IF(E23="**","** = ¡VERIFICAR!. Los datos desglosados no coinciden con el total.","")</f>
        <v/>
      </c>
      <c r="G23" s="644"/>
      <c r="H23" s="644"/>
      <c r="I23" s="644"/>
      <c r="J23" s="644"/>
      <c r="K23" s="644"/>
      <c r="L23" s="644"/>
      <c r="M23" s="644"/>
    </row>
    <row r="24" spans="2:13" ht="16.2" x14ac:dyDescent="0.35">
      <c r="B24" s="6">
        <v>24</v>
      </c>
      <c r="C24" s="69" t="s">
        <v>203</v>
      </c>
      <c r="D24" s="69"/>
      <c r="E24" s="461"/>
      <c r="F24" s="645"/>
      <c r="G24" s="645"/>
      <c r="H24" s="645"/>
      <c r="I24" s="645"/>
      <c r="J24" s="645"/>
      <c r="K24" s="645"/>
      <c r="L24" s="645"/>
      <c r="M24" s="645"/>
    </row>
    <row r="25" spans="2:13" x14ac:dyDescent="0.3">
      <c r="B25" s="6">
        <v>25</v>
      </c>
      <c r="C25" s="635"/>
      <c r="D25" s="636"/>
      <c r="E25" s="636"/>
      <c r="F25" s="636"/>
      <c r="G25" s="636"/>
      <c r="H25" s="636"/>
      <c r="I25" s="636"/>
      <c r="J25" s="636"/>
      <c r="K25" s="636"/>
      <c r="L25" s="636"/>
      <c r="M25" s="637"/>
    </row>
    <row r="26" spans="2:13" x14ac:dyDescent="0.3">
      <c r="C26" s="638"/>
      <c r="D26" s="639"/>
      <c r="E26" s="639"/>
      <c r="F26" s="639"/>
      <c r="G26" s="639"/>
      <c r="H26" s="639"/>
      <c r="I26" s="639"/>
      <c r="J26" s="639"/>
      <c r="K26" s="639"/>
      <c r="L26" s="639"/>
      <c r="M26" s="640"/>
    </row>
    <row r="27" spans="2:13" x14ac:dyDescent="0.3">
      <c r="C27" s="638"/>
      <c r="D27" s="639"/>
      <c r="E27" s="639"/>
      <c r="F27" s="639"/>
      <c r="G27" s="639"/>
      <c r="H27" s="639"/>
      <c r="I27" s="639"/>
      <c r="J27" s="639"/>
      <c r="K27" s="639"/>
      <c r="L27" s="639"/>
      <c r="M27" s="640"/>
    </row>
    <row r="28" spans="2:13" x14ac:dyDescent="0.3">
      <c r="C28" s="638"/>
      <c r="D28" s="639"/>
      <c r="E28" s="639"/>
      <c r="F28" s="639"/>
      <c r="G28" s="639"/>
      <c r="H28" s="639"/>
      <c r="I28" s="639"/>
      <c r="J28" s="639"/>
      <c r="K28" s="639"/>
      <c r="L28" s="639"/>
      <c r="M28" s="640"/>
    </row>
    <row r="29" spans="2:13" x14ac:dyDescent="0.3">
      <c r="C29" s="641"/>
      <c r="D29" s="642"/>
      <c r="E29" s="642"/>
      <c r="F29" s="642"/>
      <c r="G29" s="642"/>
      <c r="H29" s="642"/>
      <c r="I29" s="642"/>
      <c r="J29" s="642"/>
      <c r="K29" s="642"/>
      <c r="L29" s="642"/>
      <c r="M29" s="643"/>
    </row>
  </sheetData>
  <sheetProtection algorithmName="SHA-512" hashValue="1gdBC3GdydkaNNFxfDVK1ukxhAPD5BtDx9XLxgfOUuEAJpqor6y0UmdWPwamsSmj9pVvBijqGc5+Dg5BjiJH2g==" saltValue="MpLdKLttw7Qs4Y/X69o0jg==" spinCount="100000" sheet="1" objects="1" scenarios="1" sort="0" autoFilter="0" pivotTables="0"/>
  <mergeCells count="2">
    <mergeCell ref="C25:M29"/>
    <mergeCell ref="F23:M24"/>
  </mergeCells>
  <conditionalFormatting sqref="E4:E22">
    <cfRule type="cellIs" dxfId="20" priority="1" operator="equal">
      <formula>0</formula>
    </cfRule>
  </conditionalFormatting>
  <conditionalFormatting sqref="F4:M5 F12:M12">
    <cfRule type="cellIs" dxfId="19" priority="5" operator="equal">
      <formula>0</formula>
    </cfRule>
  </conditionalFormatting>
  <dataValidations count="1">
    <dataValidation type="whole" operator="greaterThanOrEqual" allowBlank="1" showInputMessage="1" showErrorMessage="1" sqref="E4:M22" xr:uid="{00000000-0002-0000-12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52" orientation="landscape" r:id="rId1"/>
  <headerFooter scaleWithDoc="0">
    <oddHeader>&amp;C&amp;G</oddHeader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49B14-B81F-4BCF-A2A2-7B3B8C166F44}">
  <sheetPr codeName="Hoja3">
    <tabColor theme="7" tint="0.79998168889431442"/>
    <pageSetUpPr fitToPage="1"/>
  </sheetPr>
  <dimension ref="B1:I94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6.6640625" style="439" hidden="1" customWidth="1"/>
    <col min="3" max="3" width="35.88671875" style="128" hidden="1" customWidth="1"/>
    <col min="4" max="4" width="4.6640625" style="130" customWidth="1"/>
    <col min="5" max="5" width="81.88671875" style="129" customWidth="1"/>
    <col min="6" max="6" width="11.44140625" style="74"/>
    <col min="7" max="7" width="53" style="74" customWidth="1"/>
    <col min="8" max="9" width="9.33203125" style="74" hidden="1" customWidth="1"/>
    <col min="10" max="10" width="9.33203125" style="74" customWidth="1"/>
    <col min="11" max="16384" width="11.44140625" style="74"/>
  </cols>
  <sheetData>
    <row r="1" spans="2:9" ht="18.600000000000001" x14ac:dyDescent="0.3">
      <c r="B1" s="6">
        <v>1</v>
      </c>
      <c r="D1" s="73" t="s">
        <v>341</v>
      </c>
      <c r="F1" s="129"/>
    </row>
    <row r="2" spans="2:9" ht="18.600000000000001" x14ac:dyDescent="0.3">
      <c r="B2" s="6">
        <v>2</v>
      </c>
      <c r="D2" s="647" t="s">
        <v>2425</v>
      </c>
      <c r="E2" s="647"/>
      <c r="F2" s="647"/>
      <c r="G2" s="647"/>
    </row>
    <row r="3" spans="2:9" ht="8.4" customHeight="1" x14ac:dyDescent="0.3">
      <c r="B3" s="6">
        <v>3</v>
      </c>
      <c r="E3" s="46"/>
      <c r="F3" s="131"/>
    </row>
    <row r="4" spans="2:9" ht="18.75" customHeight="1" x14ac:dyDescent="0.3">
      <c r="B4" s="6">
        <v>4</v>
      </c>
      <c r="C4" s="128" t="s">
        <v>1007</v>
      </c>
      <c r="D4" s="132" t="s">
        <v>152</v>
      </c>
      <c r="E4" s="648" t="s">
        <v>453</v>
      </c>
      <c r="F4" s="404"/>
      <c r="G4" s="352" t="str">
        <f>IF(F4="","Responda la pregunta 1","")</f>
        <v>Responda la pregunta 1</v>
      </c>
      <c r="H4" s="133" t="s">
        <v>221</v>
      </c>
      <c r="I4" s="133" t="s">
        <v>221</v>
      </c>
    </row>
    <row r="5" spans="2:9" ht="18.75" customHeight="1" x14ac:dyDescent="0.3">
      <c r="B5" s="6">
        <v>5</v>
      </c>
      <c r="D5" s="132"/>
      <c r="E5" s="648"/>
      <c r="H5" s="133" t="s">
        <v>222</v>
      </c>
      <c r="I5" s="133" t="s">
        <v>222</v>
      </c>
    </row>
    <row r="6" spans="2:9" ht="18.75" customHeight="1" x14ac:dyDescent="0.3">
      <c r="B6" s="6">
        <v>6</v>
      </c>
      <c r="D6" s="132"/>
      <c r="E6" s="648"/>
      <c r="H6" s="133"/>
      <c r="I6" s="93" t="s">
        <v>1008</v>
      </c>
    </row>
    <row r="7" spans="2:9" ht="11.4" customHeight="1" x14ac:dyDescent="0.3">
      <c r="B7" s="6">
        <v>7</v>
      </c>
      <c r="D7" s="132"/>
      <c r="E7" s="134"/>
      <c r="F7" s="135"/>
      <c r="H7" s="133" t="s">
        <v>283</v>
      </c>
      <c r="I7" s="93"/>
    </row>
    <row r="8" spans="2:9" ht="18.75" customHeight="1" x14ac:dyDescent="0.3">
      <c r="B8" s="6">
        <v>8</v>
      </c>
      <c r="C8" s="29" t="s">
        <v>1009</v>
      </c>
      <c r="D8" s="132" t="s">
        <v>153</v>
      </c>
      <c r="E8" s="136" t="s">
        <v>434</v>
      </c>
    </row>
    <row r="9" spans="2:9" ht="18.75" customHeight="1" x14ac:dyDescent="0.3">
      <c r="B9" s="6">
        <v>9</v>
      </c>
      <c r="C9" s="29" t="s">
        <v>1009</v>
      </c>
      <c r="D9" s="132"/>
      <c r="E9" s="137" t="s">
        <v>1010</v>
      </c>
      <c r="F9" s="404"/>
      <c r="G9" s="352" t="str">
        <f>IF(F9="","Responda la pregunta","")</f>
        <v>Responda la pregunta</v>
      </c>
    </row>
    <row r="10" spans="2:9" ht="18.600000000000001" customHeight="1" x14ac:dyDescent="0.3">
      <c r="B10" s="6">
        <v>10</v>
      </c>
      <c r="C10" s="29" t="s">
        <v>1009</v>
      </c>
      <c r="D10" s="132"/>
      <c r="E10" s="115" t="s">
        <v>1011</v>
      </c>
      <c r="F10" s="404"/>
      <c r="G10" s="352" t="str">
        <f t="shared" ref="G10:G13" si="0">IF(F10="","Responda la pregunta","")</f>
        <v>Responda la pregunta</v>
      </c>
    </row>
    <row r="11" spans="2:9" ht="18.75" customHeight="1" x14ac:dyDescent="0.3">
      <c r="B11" s="6">
        <v>11</v>
      </c>
      <c r="C11" s="29" t="s">
        <v>1009</v>
      </c>
      <c r="D11" s="132"/>
      <c r="E11" s="115" t="s">
        <v>1012</v>
      </c>
      <c r="F11" s="404"/>
      <c r="G11" s="352" t="str">
        <f t="shared" si="0"/>
        <v>Responda la pregunta</v>
      </c>
    </row>
    <row r="12" spans="2:9" ht="18.600000000000001" customHeight="1" x14ac:dyDescent="0.3">
      <c r="B12" s="6">
        <v>12</v>
      </c>
      <c r="C12" s="29" t="s">
        <v>1009</v>
      </c>
      <c r="D12" s="132"/>
      <c r="E12" s="115" t="s">
        <v>1013</v>
      </c>
      <c r="F12" s="404"/>
      <c r="G12" s="352" t="str">
        <f t="shared" si="0"/>
        <v>Responda la pregunta</v>
      </c>
    </row>
    <row r="13" spans="2:9" ht="18.75" customHeight="1" x14ac:dyDescent="0.3">
      <c r="B13" s="6">
        <v>13</v>
      </c>
      <c r="C13" s="29" t="s">
        <v>1009</v>
      </c>
      <c r="D13" s="132"/>
      <c r="E13" s="115" t="s">
        <v>1014</v>
      </c>
      <c r="F13" s="404"/>
      <c r="G13" s="352" t="str">
        <f t="shared" si="0"/>
        <v>Responda la pregunta</v>
      </c>
    </row>
    <row r="14" spans="2:9" ht="11.4" customHeight="1" x14ac:dyDescent="0.3">
      <c r="B14" s="6">
        <v>14</v>
      </c>
      <c r="C14" s="129"/>
      <c r="D14" s="132"/>
      <c r="E14" s="138"/>
      <c r="F14" s="139"/>
      <c r="G14" s="437"/>
    </row>
    <row r="15" spans="2:9" ht="18.600000000000001" customHeight="1" x14ac:dyDescent="0.3">
      <c r="B15" s="6">
        <v>15</v>
      </c>
      <c r="C15" s="129" t="s">
        <v>1015</v>
      </c>
      <c r="D15" s="132" t="s">
        <v>154</v>
      </c>
      <c r="E15" s="136" t="s">
        <v>1016</v>
      </c>
      <c r="F15" s="404"/>
      <c r="G15" s="352" t="str">
        <f t="shared" ref="G15" si="1">IF(F15="","Responda la pregunta","")</f>
        <v>Responda la pregunta</v>
      </c>
    </row>
    <row r="16" spans="2:9" ht="18.600000000000001" customHeight="1" x14ac:dyDescent="0.3">
      <c r="B16" s="6">
        <v>16</v>
      </c>
      <c r="C16" s="129"/>
      <c r="D16" s="132"/>
      <c r="E16" s="527" t="str">
        <f>IF(F15="Sí","Responda lo que se le solicita en 3.1",IF(F15="No","Seleccione el o los motivos por los que no se ha habilitado (ver punto 3.2):",""))</f>
        <v/>
      </c>
      <c r="F16" s="140"/>
      <c r="G16" s="528" t="str">
        <f>IF(AND($F$17="",$F$15="Sí"),1,"")</f>
        <v/>
      </c>
    </row>
    <row r="17" spans="2:7" ht="18.75" customHeight="1" x14ac:dyDescent="0.3">
      <c r="B17" s="6">
        <v>17</v>
      </c>
      <c r="C17" s="129" t="s">
        <v>1017</v>
      </c>
      <c r="D17" s="141" t="s">
        <v>1018</v>
      </c>
      <c r="E17" s="142" t="s">
        <v>1019</v>
      </c>
      <c r="F17" s="143"/>
      <c r="G17" s="649" t="str">
        <f>IF(F15="Sí","* Artículo 4 del Reglamento de condiciones para las salas de lactancia materna en los centros de trabajo Nº 41080-MTSS-S","")</f>
        <v/>
      </c>
    </row>
    <row r="18" spans="2:7" ht="18.600000000000001" customHeight="1" x14ac:dyDescent="0.3">
      <c r="B18" s="6">
        <v>18</v>
      </c>
      <c r="C18" s="129" t="s">
        <v>1020</v>
      </c>
      <c r="D18" s="141" t="s">
        <v>1021</v>
      </c>
      <c r="E18" s="142" t="s">
        <v>2276</v>
      </c>
      <c r="G18" s="649"/>
    </row>
    <row r="19" spans="2:7" ht="18.75" customHeight="1" x14ac:dyDescent="0.3">
      <c r="B19" s="6">
        <v>19</v>
      </c>
      <c r="C19" s="129" t="s">
        <v>1020</v>
      </c>
      <c r="D19" s="141"/>
      <c r="E19" s="523" t="s">
        <v>1022</v>
      </c>
      <c r="F19" s="143"/>
      <c r="G19" s="599" t="str">
        <f>IF(AND(OR(F15="",F15="Sí"),F19="",F20="",F21="",F22=""),"",IF(AND(F15="No",OR(F19="X",F20="X",F21="X",F22="X")),"","Se indicó que NO tiene Sala para Lactancia, debe seleccionar al menos un motivo"))</f>
        <v/>
      </c>
    </row>
    <row r="20" spans="2:7" ht="18.75" customHeight="1" x14ac:dyDescent="0.3">
      <c r="B20" s="6">
        <v>20</v>
      </c>
      <c r="C20" s="129" t="s">
        <v>1020</v>
      </c>
      <c r="D20" s="141"/>
      <c r="E20" s="523" t="s">
        <v>1023</v>
      </c>
      <c r="F20" s="143"/>
      <c r="G20" s="599"/>
    </row>
    <row r="21" spans="2:7" ht="18.75" customHeight="1" x14ac:dyDescent="0.3">
      <c r="B21" s="6">
        <v>21</v>
      </c>
      <c r="C21" s="129" t="s">
        <v>1020</v>
      </c>
      <c r="D21" s="141"/>
      <c r="E21" s="523" t="s">
        <v>1024</v>
      </c>
      <c r="F21" s="143"/>
      <c r="G21" s="650" t="str">
        <f>IF(F15="No","** Artículo 100 del Código de Trabajo, Ley de Fomento a la Lactancia Materna, Reglamento a la Ley de Fomento a la Lactancia Materna, Ley N°7430, Decreto Ejecutivo 24576.","")</f>
        <v/>
      </c>
    </row>
    <row r="22" spans="2:7" ht="18.75" customHeight="1" x14ac:dyDescent="0.3">
      <c r="B22" s="6">
        <v>22</v>
      </c>
      <c r="C22" s="129" t="s">
        <v>1020</v>
      </c>
      <c r="D22" s="141"/>
      <c r="E22" s="523" t="s">
        <v>1025</v>
      </c>
      <c r="F22" s="143"/>
      <c r="G22" s="650"/>
    </row>
    <row r="23" spans="2:7" ht="12" customHeight="1" x14ac:dyDescent="0.3">
      <c r="B23" s="6">
        <v>23</v>
      </c>
      <c r="D23" s="132"/>
      <c r="E23" s="144"/>
      <c r="F23" s="137"/>
      <c r="G23" s="529"/>
    </row>
    <row r="24" spans="2:7" ht="18.75" customHeight="1" x14ac:dyDescent="0.3">
      <c r="B24" s="6">
        <v>24</v>
      </c>
      <c r="C24" s="128" t="s">
        <v>1026</v>
      </c>
      <c r="D24" s="132" t="s">
        <v>155</v>
      </c>
      <c r="E24" s="136" t="s">
        <v>471</v>
      </c>
    </row>
    <row r="25" spans="2:7" ht="18.75" customHeight="1" x14ac:dyDescent="0.3">
      <c r="B25" s="6">
        <v>25</v>
      </c>
      <c r="C25" s="128" t="s">
        <v>1026</v>
      </c>
      <c r="D25" s="132"/>
      <c r="E25" s="137" t="s">
        <v>1027</v>
      </c>
      <c r="F25" s="404"/>
      <c r="G25" s="646" t="str">
        <f>IF(OR(F25="X",F26="X",F27="X",F28="X"),"","Responda la pregunta 4")</f>
        <v>Responda la pregunta 4</v>
      </c>
    </row>
    <row r="26" spans="2:7" ht="18.75" customHeight="1" x14ac:dyDescent="0.3">
      <c r="B26" s="6">
        <v>26</v>
      </c>
      <c r="C26" s="128" t="s">
        <v>1026</v>
      </c>
      <c r="D26" s="132"/>
      <c r="E26" s="137" t="s">
        <v>1028</v>
      </c>
      <c r="F26" s="404"/>
      <c r="G26" s="646"/>
    </row>
    <row r="27" spans="2:7" ht="18.75" customHeight="1" x14ac:dyDescent="0.3">
      <c r="B27" s="6">
        <v>27</v>
      </c>
      <c r="C27" s="128" t="s">
        <v>1026</v>
      </c>
      <c r="D27" s="132"/>
      <c r="E27" s="137" t="s">
        <v>1029</v>
      </c>
      <c r="F27" s="404"/>
      <c r="G27" s="646"/>
    </row>
    <row r="28" spans="2:7" ht="18.75" customHeight="1" x14ac:dyDescent="0.3">
      <c r="B28" s="6">
        <v>28</v>
      </c>
      <c r="C28" s="128" t="s">
        <v>1026</v>
      </c>
      <c r="D28" s="132"/>
      <c r="E28" s="115" t="s">
        <v>1030</v>
      </c>
      <c r="F28" s="404"/>
      <c r="G28" s="646"/>
    </row>
    <row r="29" spans="2:7" ht="12" customHeight="1" x14ac:dyDescent="0.3">
      <c r="B29" s="6">
        <v>29</v>
      </c>
      <c r="D29" s="132"/>
      <c r="E29" s="144"/>
      <c r="G29" s="437"/>
    </row>
    <row r="30" spans="2:7" ht="18.75" customHeight="1" x14ac:dyDescent="0.3">
      <c r="B30" s="6">
        <v>30</v>
      </c>
      <c r="C30" s="128" t="s">
        <v>1031</v>
      </c>
      <c r="D30" s="132" t="s">
        <v>156</v>
      </c>
      <c r="E30" s="136" t="s">
        <v>472</v>
      </c>
      <c r="G30" s="437"/>
    </row>
    <row r="31" spans="2:7" ht="18.75" customHeight="1" x14ac:dyDescent="0.3">
      <c r="B31" s="6">
        <v>31</v>
      </c>
      <c r="C31" s="128" t="s">
        <v>1031</v>
      </c>
      <c r="D31" s="132"/>
      <c r="E31" s="115" t="s">
        <v>1032</v>
      </c>
      <c r="F31" s="404"/>
      <c r="G31" s="646" t="str">
        <f>IF(OR(F31="X",F32="X",F33="X",F34="X",F35="X",F36="X",F37="X",F38="X",F39="X",F40="X",F41="X"),"","Responda la pregunta 5")</f>
        <v>Responda la pregunta 5</v>
      </c>
    </row>
    <row r="32" spans="2:7" ht="18.75" customHeight="1" x14ac:dyDescent="0.3">
      <c r="B32" s="6">
        <v>32</v>
      </c>
      <c r="C32" s="128" t="s">
        <v>1031</v>
      </c>
      <c r="D32" s="132"/>
      <c r="E32" s="115" t="s">
        <v>1033</v>
      </c>
      <c r="F32" s="404"/>
      <c r="G32" s="646"/>
    </row>
    <row r="33" spans="2:7" ht="18.75" customHeight="1" x14ac:dyDescent="0.3">
      <c r="B33" s="6">
        <v>33</v>
      </c>
      <c r="C33" s="128" t="s">
        <v>1031</v>
      </c>
      <c r="D33" s="132"/>
      <c r="E33" s="115" t="s">
        <v>1034</v>
      </c>
      <c r="F33" s="404"/>
      <c r="G33" s="646"/>
    </row>
    <row r="34" spans="2:7" ht="18.75" customHeight="1" x14ac:dyDescent="0.3">
      <c r="B34" s="6">
        <v>34</v>
      </c>
      <c r="C34" s="128" t="s">
        <v>1031</v>
      </c>
      <c r="D34" s="132"/>
      <c r="E34" s="115" t="s">
        <v>1035</v>
      </c>
      <c r="F34" s="404"/>
      <c r="G34" s="646"/>
    </row>
    <row r="35" spans="2:7" ht="18.75" customHeight="1" x14ac:dyDescent="0.3">
      <c r="B35" s="6">
        <v>35</v>
      </c>
      <c r="C35" s="128" t="s">
        <v>1031</v>
      </c>
      <c r="D35" s="132"/>
      <c r="E35" s="115" t="s">
        <v>1036</v>
      </c>
      <c r="F35" s="404"/>
    </row>
    <row r="36" spans="2:7" ht="18.75" customHeight="1" x14ac:dyDescent="0.3">
      <c r="B36" s="6">
        <v>36</v>
      </c>
      <c r="C36" s="128" t="s">
        <v>1031</v>
      </c>
      <c r="D36" s="132"/>
      <c r="E36" s="115" t="s">
        <v>1037</v>
      </c>
      <c r="F36" s="404"/>
    </row>
    <row r="37" spans="2:7" ht="18.75" customHeight="1" x14ac:dyDescent="0.3">
      <c r="B37" s="6">
        <v>37</v>
      </c>
      <c r="C37" s="128" t="s">
        <v>1031</v>
      </c>
      <c r="D37" s="132"/>
      <c r="E37" s="115" t="s">
        <v>436</v>
      </c>
      <c r="F37" s="404"/>
    </row>
    <row r="38" spans="2:7" ht="18.75" customHeight="1" x14ac:dyDescent="0.3">
      <c r="B38" s="6">
        <v>38</v>
      </c>
      <c r="C38" s="128" t="s">
        <v>1031</v>
      </c>
      <c r="D38" s="132"/>
      <c r="E38" s="115" t="s">
        <v>437</v>
      </c>
      <c r="F38" s="404"/>
    </row>
    <row r="39" spans="2:7" ht="18.75" customHeight="1" x14ac:dyDescent="0.3">
      <c r="B39" s="6">
        <v>39</v>
      </c>
      <c r="C39" s="128" t="s">
        <v>1031</v>
      </c>
      <c r="D39" s="132"/>
      <c r="E39" s="115" t="s">
        <v>1038</v>
      </c>
      <c r="F39" s="404"/>
    </row>
    <row r="40" spans="2:7" ht="18.75" customHeight="1" x14ac:dyDescent="0.3">
      <c r="B40" s="6">
        <v>40</v>
      </c>
      <c r="C40" s="128" t="s">
        <v>1031</v>
      </c>
      <c r="D40" s="132"/>
      <c r="E40" s="115" t="s">
        <v>1039</v>
      </c>
      <c r="F40" s="404"/>
    </row>
    <row r="41" spans="2:7" ht="18.75" customHeight="1" x14ac:dyDescent="0.3">
      <c r="B41" s="6">
        <v>41</v>
      </c>
      <c r="C41" s="128" t="s">
        <v>1031</v>
      </c>
      <c r="D41" s="132"/>
      <c r="E41" s="115" t="s">
        <v>188</v>
      </c>
      <c r="F41" s="404"/>
    </row>
    <row r="42" spans="2:7" ht="12" customHeight="1" x14ac:dyDescent="0.3">
      <c r="B42" s="6">
        <v>42</v>
      </c>
      <c r="D42" s="132"/>
      <c r="E42" s="144"/>
      <c r="F42" s="47"/>
    </row>
    <row r="43" spans="2:7" ht="18.75" customHeight="1" x14ac:dyDescent="0.3">
      <c r="B43" s="6">
        <v>43</v>
      </c>
      <c r="C43" s="128" t="s">
        <v>1040</v>
      </c>
      <c r="D43" s="132" t="s">
        <v>157</v>
      </c>
      <c r="E43" s="136" t="s">
        <v>189</v>
      </c>
      <c r="F43" s="47"/>
    </row>
    <row r="44" spans="2:7" ht="18.75" customHeight="1" x14ac:dyDescent="0.3">
      <c r="B44" s="6">
        <v>44</v>
      </c>
      <c r="C44" s="128" t="s">
        <v>1040</v>
      </c>
      <c r="D44" s="132"/>
      <c r="E44" s="115" t="s">
        <v>1041</v>
      </c>
      <c r="F44" s="404"/>
      <c r="G44" s="646" t="str">
        <f>IF(OR(F44="X",F45="X",F46="X",F47="X",F48="X",F49="X"),"","Responda la pregunta 6")</f>
        <v>Responda la pregunta 6</v>
      </c>
    </row>
    <row r="45" spans="2:7" ht="18.75" customHeight="1" x14ac:dyDescent="0.3">
      <c r="B45" s="6">
        <v>45</v>
      </c>
      <c r="C45" s="128" t="s">
        <v>1040</v>
      </c>
      <c r="D45" s="132"/>
      <c r="E45" s="115" t="s">
        <v>1042</v>
      </c>
      <c r="F45" s="404"/>
      <c r="G45" s="646"/>
    </row>
    <row r="46" spans="2:7" ht="18.75" customHeight="1" x14ac:dyDescent="0.3">
      <c r="B46" s="6">
        <v>46</v>
      </c>
      <c r="C46" s="128" t="s">
        <v>1040</v>
      </c>
      <c r="D46" s="132"/>
      <c r="E46" s="115" t="s">
        <v>1043</v>
      </c>
      <c r="F46" s="404"/>
      <c r="G46" s="646"/>
    </row>
    <row r="47" spans="2:7" ht="18.75" customHeight="1" x14ac:dyDescent="0.3">
      <c r="B47" s="6">
        <v>47</v>
      </c>
      <c r="C47" s="128" t="s">
        <v>1040</v>
      </c>
      <c r="D47" s="132"/>
      <c r="E47" s="115" t="s">
        <v>1044</v>
      </c>
      <c r="F47" s="404"/>
      <c r="G47" s="646"/>
    </row>
    <row r="48" spans="2:7" ht="18.75" customHeight="1" x14ac:dyDescent="0.3">
      <c r="B48" s="6">
        <v>48</v>
      </c>
      <c r="C48" s="128" t="s">
        <v>1040</v>
      </c>
      <c r="D48" s="132"/>
      <c r="E48" s="115" t="s">
        <v>1045</v>
      </c>
      <c r="F48" s="404"/>
    </row>
    <row r="49" spans="2:7" ht="18.75" customHeight="1" x14ac:dyDescent="0.3">
      <c r="B49" s="6">
        <v>49</v>
      </c>
      <c r="C49" s="128" t="s">
        <v>1040</v>
      </c>
      <c r="D49" s="132"/>
      <c r="E49" s="115" t="s">
        <v>188</v>
      </c>
      <c r="F49" s="404"/>
    </row>
    <row r="50" spans="2:7" ht="12" customHeight="1" x14ac:dyDescent="0.3">
      <c r="B50" s="6">
        <v>50</v>
      </c>
      <c r="D50" s="132"/>
      <c r="E50" s="29"/>
      <c r="F50" s="47"/>
    </row>
    <row r="51" spans="2:7" ht="24.6" customHeight="1" x14ac:dyDescent="0.3">
      <c r="B51" s="6">
        <v>51</v>
      </c>
      <c r="C51" s="128" t="s">
        <v>1046</v>
      </c>
      <c r="D51" s="132" t="s">
        <v>158</v>
      </c>
      <c r="E51" s="136" t="s">
        <v>473</v>
      </c>
      <c r="F51" s="47"/>
    </row>
    <row r="52" spans="2:7" ht="18.75" customHeight="1" x14ac:dyDescent="0.3">
      <c r="B52" s="6">
        <v>52</v>
      </c>
      <c r="C52" s="128" t="s">
        <v>1046</v>
      </c>
      <c r="D52" s="132"/>
      <c r="E52" s="115" t="s">
        <v>1047</v>
      </c>
      <c r="F52" s="404"/>
      <c r="G52" s="646" t="str">
        <f>IF(OR(F52="X",F53="X",F54="X",F55="X",F56="X",F57="X"),"","Responda la pregunta 7")</f>
        <v>Responda la pregunta 7</v>
      </c>
    </row>
    <row r="53" spans="2:7" ht="18.75" customHeight="1" x14ac:dyDescent="0.3">
      <c r="B53" s="6">
        <v>53</v>
      </c>
      <c r="C53" s="128" t="s">
        <v>1046</v>
      </c>
      <c r="D53" s="132"/>
      <c r="E53" s="115" t="s">
        <v>1048</v>
      </c>
      <c r="F53" s="404"/>
      <c r="G53" s="646"/>
    </row>
    <row r="54" spans="2:7" ht="18.75" customHeight="1" x14ac:dyDescent="0.3">
      <c r="B54" s="6">
        <v>54</v>
      </c>
      <c r="C54" s="128" t="s">
        <v>1046</v>
      </c>
      <c r="D54" s="132"/>
      <c r="E54" s="115" t="s">
        <v>1049</v>
      </c>
      <c r="F54" s="404"/>
      <c r="G54" s="646"/>
    </row>
    <row r="55" spans="2:7" ht="18.75" customHeight="1" x14ac:dyDescent="0.3">
      <c r="B55" s="6">
        <v>55</v>
      </c>
      <c r="C55" s="128" t="s">
        <v>1046</v>
      </c>
      <c r="D55" s="132"/>
      <c r="E55" s="115" t="s">
        <v>1050</v>
      </c>
      <c r="F55" s="404"/>
      <c r="G55" s="646"/>
    </row>
    <row r="56" spans="2:7" ht="18.75" customHeight="1" x14ac:dyDescent="0.3">
      <c r="B56" s="6">
        <v>56</v>
      </c>
      <c r="C56" s="128" t="s">
        <v>1046</v>
      </c>
      <c r="D56" s="132"/>
      <c r="E56" s="115" t="s">
        <v>1051</v>
      </c>
      <c r="F56" s="404"/>
      <c r="G56" s="437"/>
    </row>
    <row r="57" spans="2:7" ht="18.75" customHeight="1" x14ac:dyDescent="0.3">
      <c r="B57" s="6">
        <v>57</v>
      </c>
      <c r="C57" s="128" t="s">
        <v>1046</v>
      </c>
      <c r="D57" s="132"/>
      <c r="E57" s="115" t="s">
        <v>1052</v>
      </c>
      <c r="F57" s="404"/>
      <c r="G57" s="437"/>
    </row>
    <row r="58" spans="2:7" ht="12.6" customHeight="1" x14ac:dyDescent="0.3">
      <c r="B58" s="6">
        <v>58</v>
      </c>
      <c r="D58" s="132"/>
      <c r="G58" s="437"/>
    </row>
    <row r="59" spans="2:7" ht="18.75" customHeight="1" x14ac:dyDescent="0.3">
      <c r="B59" s="6">
        <v>59</v>
      </c>
      <c r="C59" s="128" t="s">
        <v>1053</v>
      </c>
      <c r="D59" s="132" t="s">
        <v>159</v>
      </c>
      <c r="E59" s="136" t="s">
        <v>399</v>
      </c>
      <c r="F59" s="404"/>
      <c r="G59" s="352" t="str">
        <f>IF(F59="","Responda la pregunta 8","")</f>
        <v>Responda la pregunta 8</v>
      </c>
    </row>
    <row r="60" spans="2:7" ht="18.75" customHeight="1" x14ac:dyDescent="0.3">
      <c r="B60" s="6">
        <v>60</v>
      </c>
      <c r="C60" s="128" t="s">
        <v>1053</v>
      </c>
      <c r="D60" s="132"/>
      <c r="E60" s="145" t="str">
        <f>IF(F59="Sí","Indique nombre y código presupuestario de la institución con la que se comparte","")</f>
        <v/>
      </c>
      <c r="G60" s="438"/>
    </row>
    <row r="61" spans="2:7" ht="18.75" customHeight="1" x14ac:dyDescent="0.3">
      <c r="B61" s="6">
        <v>61</v>
      </c>
      <c r="C61" s="128" t="s">
        <v>1053</v>
      </c>
      <c r="D61" s="132"/>
      <c r="E61" s="405"/>
      <c r="F61" s="404"/>
      <c r="G61" s="646" t="str" cm="1">
        <f t="array" ref="G61">IF(AND(OR(F59="No",F59=""),E61:E64=""),"",IF(AND(OR(F59="No",F59=""),OR(E61:E64&lt;&gt;"")),"¿Comparte edificio? Verifique la respuesta a la pregunta.",IF(AND(F59="Sí",OR(E61:E64&lt;&gt;"")),"","Se indicó que comparte el edificio, complete lo que se le solicita")))</f>
        <v/>
      </c>
    </row>
    <row r="62" spans="2:7" ht="18.75" customHeight="1" x14ac:dyDescent="0.3">
      <c r="B62" s="6">
        <v>62</v>
      </c>
      <c r="C62" s="128" t="s">
        <v>1053</v>
      </c>
      <c r="D62" s="132"/>
      <c r="E62" s="405"/>
      <c r="F62" s="404"/>
      <c r="G62" s="646"/>
    </row>
    <row r="63" spans="2:7" ht="18.75" customHeight="1" x14ac:dyDescent="0.3">
      <c r="B63" s="6">
        <v>63</v>
      </c>
      <c r="C63" s="128" t="s">
        <v>1053</v>
      </c>
      <c r="D63" s="132"/>
      <c r="E63" s="405"/>
      <c r="F63" s="404"/>
      <c r="G63" s="646"/>
    </row>
    <row r="64" spans="2:7" ht="18.75" customHeight="1" x14ac:dyDescent="0.3">
      <c r="B64" s="6">
        <v>64</v>
      </c>
      <c r="C64" s="128" t="s">
        <v>1053</v>
      </c>
      <c r="D64" s="132"/>
      <c r="E64" s="405"/>
      <c r="F64" s="404"/>
      <c r="G64" s="646"/>
    </row>
    <row r="65" spans="2:6" ht="12" customHeight="1" x14ac:dyDescent="0.3">
      <c r="B65" s="6">
        <v>65</v>
      </c>
      <c r="D65" s="132"/>
      <c r="E65" s="146"/>
      <c r="F65" s="143"/>
    </row>
    <row r="66" spans="2:6" ht="18.600000000000001" customHeight="1" x14ac:dyDescent="0.3">
      <c r="B66" s="6">
        <v>66</v>
      </c>
      <c r="D66" s="132"/>
      <c r="E66" s="147" t="s">
        <v>203</v>
      </c>
    </row>
    <row r="67" spans="2:6" ht="18.75" customHeight="1" x14ac:dyDescent="0.3">
      <c r="B67" s="6">
        <v>67</v>
      </c>
      <c r="C67" s="128" t="s">
        <v>1054</v>
      </c>
      <c r="D67" s="132"/>
      <c r="E67" s="651"/>
      <c r="F67" s="652"/>
    </row>
    <row r="68" spans="2:6" ht="18.75" customHeight="1" x14ac:dyDescent="0.3">
      <c r="D68" s="132"/>
      <c r="E68" s="653"/>
      <c r="F68" s="654"/>
    </row>
    <row r="69" spans="2:6" ht="16.2" x14ac:dyDescent="0.3">
      <c r="D69" s="132"/>
      <c r="E69" s="653"/>
      <c r="F69" s="654"/>
    </row>
    <row r="70" spans="2:6" ht="16.2" x14ac:dyDescent="0.3">
      <c r="D70" s="132"/>
      <c r="E70" s="653"/>
      <c r="F70" s="654"/>
    </row>
    <row r="71" spans="2:6" ht="16.2" x14ac:dyDescent="0.3">
      <c r="D71" s="132"/>
      <c r="E71" s="653"/>
      <c r="F71" s="654"/>
    </row>
    <row r="72" spans="2:6" ht="16.2" x14ac:dyDescent="0.3">
      <c r="D72" s="132"/>
      <c r="E72" s="655"/>
      <c r="F72" s="656"/>
    </row>
    <row r="73" spans="2:6" ht="16.2" x14ac:dyDescent="0.3">
      <c r="D73" s="132"/>
    </row>
    <row r="74" spans="2:6" ht="16.2" x14ac:dyDescent="0.3">
      <c r="D74" s="132"/>
    </row>
    <row r="75" spans="2:6" ht="16.2" x14ac:dyDescent="0.3">
      <c r="D75" s="132"/>
    </row>
    <row r="76" spans="2:6" ht="16.2" x14ac:dyDescent="0.3">
      <c r="D76" s="132"/>
    </row>
    <row r="77" spans="2:6" ht="16.2" x14ac:dyDescent="0.3">
      <c r="D77" s="132"/>
    </row>
    <row r="78" spans="2:6" ht="16.2" x14ac:dyDescent="0.3">
      <c r="D78" s="132"/>
    </row>
    <row r="79" spans="2:6" ht="16.2" x14ac:dyDescent="0.3">
      <c r="D79" s="132"/>
    </row>
    <row r="80" spans="2:6" ht="16.2" x14ac:dyDescent="0.3">
      <c r="D80" s="132"/>
    </row>
    <row r="81" spans="2:4" s="129" customFormat="1" ht="16.2" x14ac:dyDescent="0.3">
      <c r="B81" s="439"/>
      <c r="C81" s="128"/>
      <c r="D81" s="132"/>
    </row>
    <row r="82" spans="2:4" s="129" customFormat="1" ht="16.2" x14ac:dyDescent="0.3">
      <c r="B82" s="439"/>
      <c r="C82" s="128"/>
      <c r="D82" s="132"/>
    </row>
    <row r="83" spans="2:4" s="129" customFormat="1" ht="16.2" x14ac:dyDescent="0.3">
      <c r="B83" s="439"/>
      <c r="C83" s="128"/>
      <c r="D83" s="132"/>
    </row>
    <row r="84" spans="2:4" s="129" customFormat="1" ht="16.2" x14ac:dyDescent="0.3">
      <c r="B84" s="439"/>
      <c r="C84" s="128"/>
      <c r="D84" s="132"/>
    </row>
    <row r="85" spans="2:4" s="129" customFormat="1" ht="16.2" x14ac:dyDescent="0.3">
      <c r="B85" s="439"/>
      <c r="C85" s="128"/>
      <c r="D85" s="132"/>
    </row>
    <row r="86" spans="2:4" s="129" customFormat="1" ht="16.2" x14ac:dyDescent="0.3">
      <c r="B86" s="439"/>
      <c r="C86" s="128"/>
      <c r="D86" s="132"/>
    </row>
    <row r="87" spans="2:4" s="129" customFormat="1" ht="16.2" x14ac:dyDescent="0.3">
      <c r="B87" s="439"/>
      <c r="C87" s="128"/>
      <c r="D87" s="132"/>
    </row>
    <row r="88" spans="2:4" s="129" customFormat="1" ht="16.2" x14ac:dyDescent="0.3">
      <c r="B88" s="439"/>
      <c r="C88" s="128"/>
      <c r="D88" s="132"/>
    </row>
    <row r="89" spans="2:4" s="129" customFormat="1" ht="16.2" x14ac:dyDescent="0.3">
      <c r="B89" s="439"/>
      <c r="C89" s="128"/>
      <c r="D89" s="132"/>
    </row>
    <row r="90" spans="2:4" s="129" customFormat="1" ht="16.2" x14ac:dyDescent="0.3">
      <c r="B90" s="439"/>
      <c r="C90" s="128"/>
      <c r="D90" s="132"/>
    </row>
    <row r="91" spans="2:4" s="129" customFormat="1" ht="16.2" x14ac:dyDescent="0.3">
      <c r="B91" s="439"/>
      <c r="C91" s="128"/>
      <c r="D91" s="132"/>
    </row>
    <row r="92" spans="2:4" s="129" customFormat="1" ht="16.2" x14ac:dyDescent="0.3">
      <c r="B92" s="439"/>
      <c r="C92" s="128"/>
      <c r="D92" s="132"/>
    </row>
    <row r="93" spans="2:4" s="129" customFormat="1" ht="16.2" x14ac:dyDescent="0.3">
      <c r="B93" s="439"/>
      <c r="C93" s="128"/>
      <c r="D93" s="132"/>
    </row>
    <row r="94" spans="2:4" s="129" customFormat="1" ht="16.2" x14ac:dyDescent="0.3">
      <c r="B94" s="439"/>
      <c r="C94" s="128"/>
      <c r="D94" s="132"/>
    </row>
  </sheetData>
  <sheetProtection algorithmName="SHA-512" hashValue="Ga9bL57apr5FEleyN60zT+UjWIw1eNlQrVfoeFP59bgUVBolZcS8lBlToAPwIpIX6LnLUqH5yLocwj+cLmJJ2g==" saltValue="h20DykoFlkEmWwkRqpVXig==" spinCount="100000" sheet="1" objects="1" scenarios="1" sort="0" autoFilter="0" pivotTables="0"/>
  <mergeCells count="11">
    <mergeCell ref="G31:G34"/>
    <mergeCell ref="G44:G47"/>
    <mergeCell ref="G52:G55"/>
    <mergeCell ref="G61:G64"/>
    <mergeCell ref="E67:F72"/>
    <mergeCell ref="G25:G28"/>
    <mergeCell ref="D2:G2"/>
    <mergeCell ref="E4:E6"/>
    <mergeCell ref="G17:G18"/>
    <mergeCell ref="G19:G20"/>
    <mergeCell ref="G21:G22"/>
  </mergeCells>
  <conditionalFormatting sqref="C8:C13">
    <cfRule type="cellIs" dxfId="18" priority="10" operator="equal">
      <formula>"Error!"</formula>
    </cfRule>
  </conditionalFormatting>
  <conditionalFormatting sqref="C24:D28">
    <cfRule type="cellIs" dxfId="17" priority="15" operator="equal">
      <formula>"Error!"</formula>
    </cfRule>
  </conditionalFormatting>
  <conditionalFormatting sqref="C30:D41">
    <cfRule type="cellIs" dxfId="16" priority="14" operator="equal">
      <formula>"Error!"</formula>
    </cfRule>
  </conditionalFormatting>
  <conditionalFormatting sqref="D17:E17">
    <cfRule type="expression" dxfId="15" priority="4">
      <formula>$F$15="Sí"</formula>
    </cfRule>
  </conditionalFormatting>
  <conditionalFormatting sqref="D18:E22">
    <cfRule type="expression" dxfId="14" priority="3">
      <formula>$F$15="No"</formula>
    </cfRule>
  </conditionalFormatting>
  <conditionalFormatting sqref="E8">
    <cfRule type="cellIs" dxfId="13" priority="12" operator="equal">
      <formula>"Error!"</formula>
    </cfRule>
  </conditionalFormatting>
  <conditionalFormatting sqref="E23:E42">
    <cfRule type="cellIs" dxfId="12" priority="7" operator="equal">
      <formula>"Error!"</formula>
    </cfRule>
  </conditionalFormatting>
  <conditionalFormatting sqref="F4">
    <cfRule type="containsBlanks" dxfId="11" priority="13">
      <formula>LEN(TRIM(F4))=0</formula>
    </cfRule>
  </conditionalFormatting>
  <conditionalFormatting sqref="F9:F13">
    <cfRule type="containsBlanks" dxfId="10" priority="8">
      <formula>LEN(TRIM(F9))=0</formula>
    </cfRule>
  </conditionalFormatting>
  <conditionalFormatting sqref="F15">
    <cfRule type="containsBlanks" dxfId="9" priority="6">
      <formula>LEN(TRIM(F15))=0</formula>
    </cfRule>
  </conditionalFormatting>
  <conditionalFormatting sqref="F17">
    <cfRule type="expression" dxfId="8" priority="2">
      <formula>$G$16=1</formula>
    </cfRule>
    <cfRule type="expression" dxfId="7" priority="5">
      <formula>$F$15="Sí"</formula>
    </cfRule>
  </conditionalFormatting>
  <conditionalFormatting sqref="F19:F22">
    <cfRule type="expression" dxfId="6" priority="1">
      <formula>$F$15="No"</formula>
    </cfRule>
  </conditionalFormatting>
  <conditionalFormatting sqref="F59">
    <cfRule type="containsBlanks" dxfId="5" priority="11">
      <formula>LEN(TRIM(F59))=0</formula>
    </cfRule>
  </conditionalFormatting>
  <dataValidations count="2">
    <dataValidation type="list" allowBlank="1" showInputMessage="1" showErrorMessage="1" sqref="F31:F41 F25:F28 F44:F49 F52:F57 F19:F22" xr:uid="{F2F3B070-D89C-4FCD-9CF2-970D91680760}">
      <formula1>marca</formula1>
    </dataValidation>
    <dataValidation type="list" allowBlank="1" showInputMessage="1" showErrorMessage="1" sqref="F4 F9:F13 F59 F15 F17" xr:uid="{AFF3FD20-21D6-4400-B76D-C8E37FD1AD58}">
      <formula1>sino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43" orientation="landscape" r:id="rId1"/>
  <headerFooter scaleWithDoc="0">
    <oddHeader>&amp;C&amp;G</oddHeader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D8F0-603F-401B-8C87-EEB2C19FF940}">
  <sheetPr codeName="Hoja4">
    <tabColor theme="7" tint="0.79998168889431442"/>
    <pageSetUpPr fitToPage="1"/>
  </sheetPr>
  <dimension ref="B1:H3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4.109375" style="93" hidden="1" customWidth="1"/>
    <col min="3" max="3" width="55.6640625" style="74" customWidth="1"/>
    <col min="4" max="4" width="8.44140625" style="74" customWidth="1"/>
    <col min="5" max="6" width="15.6640625" style="74" customWidth="1"/>
    <col min="7" max="7" width="15.88671875" style="74" customWidth="1"/>
    <col min="8" max="16384" width="11.44140625" style="74"/>
  </cols>
  <sheetData>
    <row r="1" spans="2:8" ht="18.600000000000001" x14ac:dyDescent="0.3">
      <c r="B1" s="72">
        <v>1</v>
      </c>
      <c r="C1" s="73" t="s">
        <v>280</v>
      </c>
      <c r="E1" s="73"/>
      <c r="H1" s="73"/>
    </row>
    <row r="2" spans="2:8" ht="19.2" thickBot="1" x14ac:dyDescent="0.35">
      <c r="B2" s="72">
        <v>2</v>
      </c>
      <c r="C2" s="657" t="s">
        <v>2426</v>
      </c>
      <c r="D2" s="657"/>
      <c r="E2" s="657"/>
      <c r="F2" s="657"/>
      <c r="G2" s="105"/>
    </row>
    <row r="3" spans="2:8" ht="34.950000000000003" customHeight="1" thickTop="1" thickBot="1" x14ac:dyDescent="0.35">
      <c r="B3" s="72">
        <v>3</v>
      </c>
      <c r="C3" s="106"/>
      <c r="D3" s="107"/>
      <c r="E3" s="108" t="s">
        <v>219</v>
      </c>
      <c r="F3" s="109" t="s">
        <v>1055</v>
      </c>
    </row>
    <row r="4" spans="2:8" ht="21.6" customHeight="1" thickTop="1" x14ac:dyDescent="0.3">
      <c r="B4" s="72">
        <v>4</v>
      </c>
      <c r="C4" s="110" t="s">
        <v>433</v>
      </c>
      <c r="D4" s="110"/>
      <c r="E4" s="111">
        <f>+E5+E6</f>
        <v>0</v>
      </c>
      <c r="F4" s="112">
        <f>+F5+F6</f>
        <v>0</v>
      </c>
    </row>
    <row r="5" spans="2:8" ht="21.6" customHeight="1" x14ac:dyDescent="0.3">
      <c r="B5" s="72">
        <v>5</v>
      </c>
      <c r="C5" s="475" t="s">
        <v>2429</v>
      </c>
      <c r="D5" s="113"/>
      <c r="E5" s="406"/>
      <c r="F5" s="407"/>
      <c r="G5" s="114" t="str">
        <f>IF(AND(OR(E5&gt;0),AND(F5="")),"¿Nada en buen estado?",IF(AND(OR(E5&gt;=0),AND(F5&gt;E5)),"Verifique la cantidad total",""))</f>
        <v/>
      </c>
    </row>
    <row r="6" spans="2:8" ht="21.6" customHeight="1" x14ac:dyDescent="0.3">
      <c r="B6" s="72">
        <v>7</v>
      </c>
      <c r="C6" s="115" t="s">
        <v>282</v>
      </c>
      <c r="D6" s="115"/>
      <c r="E6" s="116">
        <f>+E7+E8+E9</f>
        <v>0</v>
      </c>
      <c r="F6" s="117">
        <f>+F7+F8+F9</f>
        <v>0</v>
      </c>
    </row>
    <row r="7" spans="2:8" ht="21.6" customHeight="1" x14ac:dyDescent="0.3">
      <c r="B7" s="72">
        <v>8</v>
      </c>
      <c r="C7" s="414"/>
      <c r="D7" s="118"/>
      <c r="E7" s="408"/>
      <c r="F7" s="355"/>
      <c r="G7" s="114" t="str">
        <f>IF(AND(OR(E7&gt;0),AND(F7="")),"¿Nada en buen estado?",IF(AND(OR(E7&gt;=0),AND(F7&gt;E7)),"Verifique la cantidad total",""))</f>
        <v/>
      </c>
    </row>
    <row r="8" spans="2:8" ht="21.6" customHeight="1" x14ac:dyDescent="0.3">
      <c r="B8" s="72">
        <v>9</v>
      </c>
      <c r="C8" s="414"/>
      <c r="D8" s="118"/>
      <c r="E8" s="408"/>
      <c r="F8" s="355"/>
      <c r="G8" s="114" t="str">
        <f t="shared" ref="G8:G23" si="0">IF(AND(OR(E8&gt;0),AND(F8="")),"¿Nada en buen estado?",IF(AND(OR(E8&gt;=0),AND(F8&gt;E8)),"Verifique la cantidad total",""))</f>
        <v/>
      </c>
    </row>
    <row r="9" spans="2:8" ht="21.6" customHeight="1" x14ac:dyDescent="0.3">
      <c r="B9" s="72">
        <v>10</v>
      </c>
      <c r="C9" s="414"/>
      <c r="D9" s="118"/>
      <c r="E9" s="408"/>
      <c r="F9" s="355"/>
      <c r="G9" s="114" t="str">
        <f t="shared" si="0"/>
        <v/>
      </c>
    </row>
    <row r="10" spans="2:8" ht="21.6" customHeight="1" x14ac:dyDescent="0.3">
      <c r="B10" s="72">
        <v>11</v>
      </c>
      <c r="C10" s="119" t="s">
        <v>220</v>
      </c>
      <c r="D10" s="119"/>
      <c r="E10" s="408"/>
      <c r="F10" s="409"/>
      <c r="G10" s="114" t="str">
        <f t="shared" si="0"/>
        <v/>
      </c>
    </row>
    <row r="11" spans="2:8" ht="21.6" customHeight="1" x14ac:dyDescent="0.3">
      <c r="B11" s="72">
        <v>12</v>
      </c>
      <c r="C11" s="120" t="s">
        <v>184</v>
      </c>
      <c r="D11" s="120"/>
      <c r="E11" s="408"/>
      <c r="F11" s="409"/>
      <c r="G11" s="114" t="str">
        <f t="shared" si="0"/>
        <v/>
      </c>
    </row>
    <row r="12" spans="2:8" ht="21.6" customHeight="1" x14ac:dyDescent="0.3">
      <c r="B12" s="72">
        <v>13</v>
      </c>
      <c r="C12" s="120" t="s">
        <v>284</v>
      </c>
      <c r="D12" s="120"/>
      <c r="E12" s="408"/>
      <c r="F12" s="409"/>
      <c r="G12" s="114" t="str">
        <f t="shared" si="0"/>
        <v/>
      </c>
    </row>
    <row r="13" spans="2:8" ht="21.6" customHeight="1" x14ac:dyDescent="0.3">
      <c r="B13" s="72">
        <v>14</v>
      </c>
      <c r="C13" s="119" t="s">
        <v>400</v>
      </c>
      <c r="D13" s="119"/>
      <c r="E13" s="408"/>
      <c r="F13" s="409"/>
      <c r="G13" s="114" t="str">
        <f t="shared" si="0"/>
        <v/>
      </c>
    </row>
    <row r="14" spans="2:8" ht="21.6" customHeight="1" x14ac:dyDescent="0.3">
      <c r="B14" s="72">
        <v>15</v>
      </c>
      <c r="C14" s="120" t="s">
        <v>185</v>
      </c>
      <c r="D14" s="120"/>
      <c r="E14" s="408"/>
      <c r="F14" s="409"/>
      <c r="G14" s="114" t="str">
        <f t="shared" si="0"/>
        <v/>
      </c>
    </row>
    <row r="15" spans="2:8" ht="21.6" customHeight="1" x14ac:dyDescent="0.3">
      <c r="B15" s="72">
        <v>16</v>
      </c>
      <c r="C15" s="120" t="s">
        <v>200</v>
      </c>
      <c r="D15" s="120"/>
      <c r="E15" s="408"/>
      <c r="F15" s="409"/>
      <c r="G15" s="114" t="str">
        <f t="shared" si="0"/>
        <v/>
      </c>
    </row>
    <row r="16" spans="2:8" ht="21.6" customHeight="1" x14ac:dyDescent="0.3">
      <c r="B16" s="72">
        <v>17</v>
      </c>
      <c r="C16" s="119" t="s">
        <v>204</v>
      </c>
      <c r="D16" s="121" t="str">
        <f>IF(AND('CUADRO 10'!F9="Sí",OR(E16="",E16=0)),"**",IF(AND(E16&gt;0,OR('CUADRO 10'!F9="No",'CUADRO 10'!F9="")),"/**/",""))</f>
        <v/>
      </c>
      <c r="E16" s="408"/>
      <c r="F16" s="409"/>
      <c r="G16" s="114" t="str">
        <f t="shared" si="0"/>
        <v/>
      </c>
    </row>
    <row r="17" spans="2:7" ht="21.6" customHeight="1" x14ac:dyDescent="0.3">
      <c r="B17" s="72">
        <v>18</v>
      </c>
      <c r="C17" s="120" t="s">
        <v>207</v>
      </c>
      <c r="D17" s="120"/>
      <c r="E17" s="408"/>
      <c r="F17" s="409"/>
      <c r="G17" s="114" t="str">
        <f t="shared" si="0"/>
        <v/>
      </c>
    </row>
    <row r="18" spans="2:7" ht="21.6" customHeight="1" x14ac:dyDescent="0.3">
      <c r="B18" s="72">
        <v>19</v>
      </c>
      <c r="C18" s="120" t="s">
        <v>354</v>
      </c>
      <c r="D18" s="120"/>
      <c r="E18" s="408"/>
      <c r="F18" s="409"/>
      <c r="G18" s="114" t="str">
        <f t="shared" si="0"/>
        <v/>
      </c>
    </row>
    <row r="19" spans="2:7" ht="21.6" customHeight="1" x14ac:dyDescent="0.3">
      <c r="B19" s="72">
        <v>20</v>
      </c>
      <c r="C19" s="120" t="s">
        <v>205</v>
      </c>
      <c r="D19" s="120"/>
      <c r="E19" s="408"/>
      <c r="F19" s="409"/>
      <c r="G19" s="114" t="str">
        <f t="shared" si="0"/>
        <v/>
      </c>
    </row>
    <row r="20" spans="2:7" ht="21.6" customHeight="1" x14ac:dyDescent="0.3">
      <c r="B20" s="72">
        <v>21</v>
      </c>
      <c r="C20" s="120" t="s">
        <v>206</v>
      </c>
      <c r="D20" s="120"/>
      <c r="E20" s="408"/>
      <c r="F20" s="409"/>
      <c r="G20" s="114" t="str">
        <f t="shared" si="0"/>
        <v/>
      </c>
    </row>
    <row r="21" spans="2:7" ht="21.6" customHeight="1" x14ac:dyDescent="0.3">
      <c r="B21" s="72">
        <v>22</v>
      </c>
      <c r="C21" s="120" t="s">
        <v>285</v>
      </c>
      <c r="D21" s="120"/>
      <c r="E21" s="408"/>
      <c r="F21" s="409"/>
      <c r="G21" s="114" t="str">
        <f t="shared" si="0"/>
        <v/>
      </c>
    </row>
    <row r="22" spans="2:7" ht="21.6" customHeight="1" x14ac:dyDescent="0.3">
      <c r="B22" s="72">
        <v>23</v>
      </c>
      <c r="C22" s="122" t="s">
        <v>1056</v>
      </c>
      <c r="D22" s="123" t="str">
        <f>IF(AND('CUADRO 10'!F15="Sí",OR(E22="",E22=0)),"***",IF(AND(E22&gt;0,OR('CUADRO 10'!F15="No",'CUADRO 10'!F15="")),"++",""))</f>
        <v/>
      </c>
      <c r="E22" s="410"/>
      <c r="F22" s="411"/>
      <c r="G22" s="114" t="str">
        <f t="shared" si="0"/>
        <v/>
      </c>
    </row>
    <row r="23" spans="2:7" ht="21.6" customHeight="1" thickBot="1" x14ac:dyDescent="0.35">
      <c r="B23" s="72">
        <v>24</v>
      </c>
      <c r="C23" s="124" t="s">
        <v>435</v>
      </c>
      <c r="D23" s="124"/>
      <c r="E23" s="412"/>
      <c r="F23" s="413"/>
      <c r="G23" s="114" t="str">
        <f t="shared" si="0"/>
        <v/>
      </c>
    </row>
    <row r="24" spans="2:7" ht="15" thickTop="1" x14ac:dyDescent="0.3">
      <c r="B24" s="72">
        <v>25</v>
      </c>
      <c r="C24" s="125" t="str">
        <f>IF(D16="**","** En el Cuadro 10 indicó que se cuenta con Servicio de Biblioteca, pero no indica espacio físico en este cuadro.","")</f>
        <v/>
      </c>
      <c r="E24" s="26"/>
      <c r="F24" s="126"/>
      <c r="G24" s="127"/>
    </row>
    <row r="25" spans="2:7" x14ac:dyDescent="0.3">
      <c r="B25" s="72">
        <v>26</v>
      </c>
      <c r="C25" s="125" t="str">
        <f>IF(D16="/**/","/**/ Indicó espacio físico para Biblioteca, pero no indica Servicio de biblioteca en el Cuadro 10.","")</f>
        <v/>
      </c>
      <c r="E25" s="26"/>
      <c r="F25" s="126"/>
      <c r="G25" s="127"/>
    </row>
    <row r="26" spans="2:7" x14ac:dyDescent="0.3">
      <c r="B26" s="72">
        <v>27</v>
      </c>
      <c r="C26" s="125" t="str">
        <f>IF(D22="***","*** Indicó que cuentan con Sala de Lactancia en el Cuadro 10, pero no indica espacio físico.",(IF(D22="++","++ Indicó datos en espacio físico, pero en el Cuadro 10, seleccionó la opción No o la dejó en blanco.","")))</f>
        <v/>
      </c>
    </row>
    <row r="27" spans="2:7" x14ac:dyDescent="0.3">
      <c r="B27" s="72">
        <v>28</v>
      </c>
    </row>
    <row r="28" spans="2:7" ht="16.2" x14ac:dyDescent="0.3">
      <c r="B28" s="72">
        <v>29</v>
      </c>
      <c r="C28" s="92" t="s">
        <v>203</v>
      </c>
    </row>
    <row r="29" spans="2:7" x14ac:dyDescent="0.3">
      <c r="B29" s="72">
        <v>30</v>
      </c>
      <c r="C29" s="651"/>
      <c r="D29" s="658"/>
      <c r="E29" s="658"/>
      <c r="F29" s="652"/>
    </row>
    <row r="30" spans="2:7" x14ac:dyDescent="0.3">
      <c r="C30" s="653"/>
      <c r="D30" s="659"/>
      <c r="E30" s="659"/>
      <c r="F30" s="654"/>
    </row>
    <row r="31" spans="2:7" x14ac:dyDescent="0.3">
      <c r="C31" s="653"/>
      <c r="D31" s="659"/>
      <c r="E31" s="659"/>
      <c r="F31" s="654"/>
    </row>
    <row r="32" spans="2:7" x14ac:dyDescent="0.3">
      <c r="C32" s="653"/>
      <c r="D32" s="659"/>
      <c r="E32" s="659"/>
      <c r="F32" s="654"/>
    </row>
    <row r="33" spans="3:6" x14ac:dyDescent="0.3">
      <c r="C33" s="653"/>
      <c r="D33" s="659"/>
      <c r="E33" s="659"/>
      <c r="F33" s="654"/>
    </row>
    <row r="34" spans="3:6" x14ac:dyDescent="0.3">
      <c r="C34" s="653"/>
      <c r="D34" s="659"/>
      <c r="E34" s="659"/>
      <c r="F34" s="654"/>
    </row>
    <row r="35" spans="3:6" x14ac:dyDescent="0.3">
      <c r="C35" s="655"/>
      <c r="D35" s="660"/>
      <c r="E35" s="660"/>
      <c r="F35" s="656"/>
    </row>
  </sheetData>
  <sheetProtection algorithmName="SHA-512" hashValue="IKfmpJisMnRAINXMfmKl4wt90ViWOYQmb/V6QxiWIWo53c+mTXLggd5UBpBHMlYZSo9bDwUKS7wraq24WOeIcA==" saltValue="1khJtjlrNN3eA/Gpd5aYQQ==" spinCount="100000" sheet="1" objects="1" scenarios="1" sort="0" autoFilter="0" pivotTables="0"/>
  <mergeCells count="2">
    <mergeCell ref="C2:F2"/>
    <mergeCell ref="C29:F35"/>
  </mergeCells>
  <conditionalFormatting sqref="E4:F4">
    <cfRule type="cellIs" dxfId="4" priority="4" operator="equal">
      <formula>0</formula>
    </cfRule>
  </conditionalFormatting>
  <conditionalFormatting sqref="E6:F6">
    <cfRule type="cellIs" dxfId="3" priority="5" operator="equal">
      <formula>0</formula>
    </cfRule>
  </conditionalFormatting>
  <conditionalFormatting sqref="G5 G7:G23">
    <cfRule type="cellIs" dxfId="2" priority="3" operator="equal">
      <formula>"Error!"</formula>
    </cfRule>
  </conditionalFormatting>
  <dataValidations count="1">
    <dataValidation type="whole" operator="greaterThanOrEqual" allowBlank="1" showInputMessage="1" showErrorMessage="1" sqref="F24:G25 E4:F23" xr:uid="{0E44343F-B115-4209-BABE-A96E73BA2F91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6" orientation="landscape" r:id="rId1"/>
  <headerFooter scaleWithDoc="0">
    <oddHeader>&amp;C&amp;G</oddHeader>
    <oddFooter>&amp;R&amp;"Gentium Basic,Normal"&amp;A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8AAB7-706D-4818-A900-9BF62A5AE4B9}">
  <sheetPr codeName="Hoja7">
    <tabColor theme="7" tint="0.79998168889431442"/>
    <pageSetUpPr fitToPage="1"/>
  </sheetPr>
  <dimension ref="B1:G18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3.33203125" style="93" hidden="1" customWidth="1"/>
    <col min="3" max="3" width="43.6640625" style="74" customWidth="1"/>
    <col min="4" max="7" width="15.6640625" style="74" customWidth="1"/>
    <col min="8" max="16384" width="11.44140625" style="74"/>
  </cols>
  <sheetData>
    <row r="1" spans="2:7" ht="18.600000000000001" x14ac:dyDescent="0.3">
      <c r="B1" s="72">
        <v>1</v>
      </c>
      <c r="C1" s="73" t="s">
        <v>281</v>
      </c>
      <c r="D1" s="73"/>
    </row>
    <row r="2" spans="2:7" ht="19.2" thickBot="1" x14ac:dyDescent="0.35">
      <c r="B2" s="72">
        <v>2</v>
      </c>
      <c r="C2" s="657" t="s">
        <v>2427</v>
      </c>
      <c r="D2" s="657"/>
      <c r="E2" s="657"/>
      <c r="F2" s="657"/>
      <c r="G2" s="657"/>
    </row>
    <row r="3" spans="2:7" ht="24.6" customHeight="1" thickTop="1" x14ac:dyDescent="0.3">
      <c r="B3" s="72">
        <v>3</v>
      </c>
      <c r="C3" s="661" t="s">
        <v>198</v>
      </c>
      <c r="D3" s="580" t="s">
        <v>197</v>
      </c>
      <c r="E3" s="582"/>
      <c r="F3" s="663" t="s">
        <v>1057</v>
      </c>
      <c r="G3" s="581"/>
    </row>
    <row r="4" spans="2:7" ht="31.2" customHeight="1" thickBot="1" x14ac:dyDescent="0.35">
      <c r="B4" s="72">
        <v>4</v>
      </c>
      <c r="C4" s="662"/>
      <c r="D4" s="94" t="s">
        <v>1058</v>
      </c>
      <c r="E4" s="95" t="s">
        <v>192</v>
      </c>
      <c r="F4" s="96" t="s">
        <v>1058</v>
      </c>
      <c r="G4" s="97" t="s">
        <v>192</v>
      </c>
    </row>
    <row r="5" spans="2:7" ht="26.4" customHeight="1" thickTop="1" x14ac:dyDescent="0.3">
      <c r="B5" s="72">
        <v>5</v>
      </c>
      <c r="C5" s="98" t="s">
        <v>193</v>
      </c>
      <c r="D5" s="99">
        <f>SUM(D6:D8)</f>
        <v>0</v>
      </c>
      <c r="E5" s="100">
        <f>SUM(E6:E8)</f>
        <v>0</v>
      </c>
      <c r="F5" s="101">
        <f>SUM(F6:F8)</f>
        <v>0</v>
      </c>
      <c r="G5" s="102">
        <f>SUM(G6:G8)</f>
        <v>0</v>
      </c>
    </row>
    <row r="6" spans="2:7" ht="26.4" customHeight="1" x14ac:dyDescent="0.3">
      <c r="B6" s="72">
        <v>6</v>
      </c>
      <c r="C6" s="103" t="s">
        <v>194</v>
      </c>
      <c r="D6" s="415"/>
      <c r="E6" s="416"/>
      <c r="F6" s="417"/>
      <c r="G6" s="418"/>
    </row>
    <row r="7" spans="2:7" ht="26.4" customHeight="1" x14ac:dyDescent="0.3">
      <c r="B7" s="72">
        <v>7</v>
      </c>
      <c r="C7" s="103" t="s">
        <v>195</v>
      </c>
      <c r="D7" s="415"/>
      <c r="E7" s="416"/>
      <c r="F7" s="417"/>
      <c r="G7" s="418"/>
    </row>
    <row r="8" spans="2:7" ht="26.4" customHeight="1" thickBot="1" x14ac:dyDescent="0.35">
      <c r="B8" s="72">
        <v>8</v>
      </c>
      <c r="C8" s="104" t="s">
        <v>196</v>
      </c>
      <c r="D8" s="419"/>
      <c r="E8" s="420"/>
      <c r="F8" s="421"/>
      <c r="G8" s="422"/>
    </row>
    <row r="9" spans="2:7" ht="15" thickTop="1" x14ac:dyDescent="0.3">
      <c r="B9" s="72">
        <v>9</v>
      </c>
    </row>
    <row r="10" spans="2:7" x14ac:dyDescent="0.3">
      <c r="B10" s="72">
        <v>10</v>
      </c>
    </row>
    <row r="11" spans="2:7" ht="16.2" x14ac:dyDescent="0.3">
      <c r="B11" s="72">
        <v>11</v>
      </c>
      <c r="C11" s="92" t="s">
        <v>203</v>
      </c>
    </row>
    <row r="12" spans="2:7" x14ac:dyDescent="0.3">
      <c r="B12" s="72">
        <v>12</v>
      </c>
      <c r="C12" s="651"/>
      <c r="D12" s="658"/>
      <c r="E12" s="658"/>
      <c r="F12" s="658"/>
      <c r="G12" s="652"/>
    </row>
    <row r="13" spans="2:7" x14ac:dyDescent="0.3">
      <c r="C13" s="653"/>
      <c r="D13" s="659"/>
      <c r="E13" s="659"/>
      <c r="F13" s="659"/>
      <c r="G13" s="654"/>
    </row>
    <row r="14" spans="2:7" x14ac:dyDescent="0.3">
      <c r="C14" s="653"/>
      <c r="D14" s="659"/>
      <c r="E14" s="659"/>
      <c r="F14" s="659"/>
      <c r="G14" s="654"/>
    </row>
    <row r="15" spans="2:7" x14ac:dyDescent="0.3">
      <c r="C15" s="653"/>
      <c r="D15" s="659"/>
      <c r="E15" s="659"/>
      <c r="F15" s="659"/>
      <c r="G15" s="654"/>
    </row>
    <row r="16" spans="2:7" x14ac:dyDescent="0.3">
      <c r="C16" s="653"/>
      <c r="D16" s="659"/>
      <c r="E16" s="659"/>
      <c r="F16" s="659"/>
      <c r="G16" s="654"/>
    </row>
    <row r="17" spans="3:7" x14ac:dyDescent="0.3">
      <c r="C17" s="653"/>
      <c r="D17" s="659"/>
      <c r="E17" s="659"/>
      <c r="F17" s="659"/>
      <c r="G17" s="654"/>
    </row>
    <row r="18" spans="3:7" x14ac:dyDescent="0.3">
      <c r="C18" s="655"/>
      <c r="D18" s="660"/>
      <c r="E18" s="660"/>
      <c r="F18" s="660"/>
      <c r="G18" s="656"/>
    </row>
  </sheetData>
  <sheetProtection algorithmName="SHA-512" hashValue="UNijOTufjRZ21DGQ8QabP7rrkvT944EiBTQx942D53i0vyQc04WeMWJGpriIukFjIeteY2DqZtCN2Dq7/B3OKw==" saltValue="a1XP3nJ1FmRKAEz2MfXUxw==" spinCount="100000" sheet="1" objects="1" scenarios="1" sort="0" autoFilter="0" pivotTables="0"/>
  <mergeCells count="5">
    <mergeCell ref="C3:C4"/>
    <mergeCell ref="D3:E3"/>
    <mergeCell ref="F3:G3"/>
    <mergeCell ref="C12:G18"/>
    <mergeCell ref="C2:G2"/>
  </mergeCells>
  <conditionalFormatting sqref="D5:G5">
    <cfRule type="cellIs" dxfId="1" priority="1" operator="equal">
      <formula>0</formula>
    </cfRule>
  </conditionalFormatting>
  <dataValidations count="1">
    <dataValidation type="whole" operator="greaterThanOrEqual" allowBlank="1" showInputMessage="1" showErrorMessage="1" sqref="D5:G8" xr:uid="{19E4D4B5-E396-431F-A6FF-7FE2C560A2EC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7516C-15D3-4AC2-B5C4-A981011EBF8B}">
  <sheetPr codeName="Hoja9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9.33203125" style="74" customWidth="1"/>
    <col min="2" max="2" width="5.33203125" style="71" hidden="1" customWidth="1"/>
    <col min="3" max="3" width="43.109375" style="74" customWidth="1"/>
    <col min="4" max="11" width="13" style="74" customWidth="1"/>
    <col min="12" max="12" width="23.33203125" style="15" customWidth="1"/>
    <col min="13" max="16384" width="11.44140625" style="74"/>
  </cols>
  <sheetData>
    <row r="1" spans="2:13" ht="18.600000000000001" x14ac:dyDescent="0.3">
      <c r="B1" s="6">
        <v>1</v>
      </c>
      <c r="C1" s="73" t="s">
        <v>340</v>
      </c>
      <c r="D1" s="73"/>
      <c r="H1" s="73"/>
      <c r="K1" s="48"/>
      <c r="L1" s="48"/>
    </row>
    <row r="2" spans="2:13" ht="23.4" customHeight="1" thickBot="1" x14ac:dyDescent="0.35">
      <c r="B2" s="6">
        <v>2</v>
      </c>
      <c r="C2" s="73" t="s">
        <v>2428</v>
      </c>
      <c r="D2" s="46"/>
      <c r="H2" s="46"/>
      <c r="I2" s="46"/>
    </row>
    <row r="3" spans="2:13" ht="25.95" customHeight="1" thickTop="1" x14ac:dyDescent="0.3">
      <c r="B3" s="6">
        <v>3</v>
      </c>
      <c r="C3" s="75"/>
      <c r="D3" s="665" t="s">
        <v>0</v>
      </c>
      <c r="E3" s="666"/>
      <c r="F3" s="667" t="s">
        <v>439</v>
      </c>
      <c r="G3" s="668"/>
      <c r="H3" s="669" t="s">
        <v>440</v>
      </c>
      <c r="I3" s="666"/>
      <c r="J3" s="669" t="s">
        <v>441</v>
      </c>
      <c r="K3" s="668"/>
    </row>
    <row r="4" spans="2:13" ht="29.4" customHeight="1" thickBot="1" x14ac:dyDescent="0.35">
      <c r="B4" s="6">
        <v>4</v>
      </c>
      <c r="C4" s="76"/>
      <c r="D4" s="77" t="s">
        <v>0</v>
      </c>
      <c r="E4" s="78" t="s">
        <v>1055</v>
      </c>
      <c r="F4" s="79" t="s">
        <v>0</v>
      </c>
      <c r="G4" s="78" t="s">
        <v>1055</v>
      </c>
      <c r="H4" s="80" t="s">
        <v>0</v>
      </c>
      <c r="I4" s="78" t="s">
        <v>1055</v>
      </c>
      <c r="J4" s="80" t="s">
        <v>0</v>
      </c>
      <c r="K4" s="81" t="s">
        <v>1055</v>
      </c>
    </row>
    <row r="5" spans="2:13" ht="23.4" customHeight="1" thickTop="1" x14ac:dyDescent="0.3">
      <c r="B5" s="6">
        <v>5</v>
      </c>
      <c r="C5" s="82" t="s">
        <v>438</v>
      </c>
      <c r="D5" s="83">
        <f>+F5+H5+J5</f>
        <v>0</v>
      </c>
      <c r="E5" s="84">
        <f>+G5+I5+K5</f>
        <v>0</v>
      </c>
      <c r="F5" s="423"/>
      <c r="G5" s="424"/>
      <c r="H5" s="425"/>
      <c r="I5" s="426"/>
      <c r="J5" s="425"/>
      <c r="K5" s="424"/>
      <c r="L5" s="664" t="str">
        <f>IF(AND(D5&gt;0,E5=0),"¿Nada en buen estado?",IF(OR(G5&gt;F5,I5&gt;H5,K5&gt;J5),"Verifique la cantidad total, se indicó más cantidad en buen estado",""))</f>
        <v/>
      </c>
      <c r="M5" s="664"/>
    </row>
    <row r="6" spans="2:13" ht="23.4" customHeight="1" x14ac:dyDescent="0.3">
      <c r="B6" s="6">
        <v>6</v>
      </c>
      <c r="C6" s="85" t="s">
        <v>187</v>
      </c>
      <c r="D6" s="86">
        <f t="shared" ref="D6:E9" si="0">+F6+H6+J6</f>
        <v>0</v>
      </c>
      <c r="E6" s="87">
        <f t="shared" si="0"/>
        <v>0</v>
      </c>
      <c r="F6" s="427"/>
      <c r="G6" s="428"/>
      <c r="H6" s="429"/>
      <c r="I6" s="430"/>
      <c r="J6" s="429"/>
      <c r="K6" s="428"/>
      <c r="L6" s="664" t="str">
        <f>IF(AND(D6&gt;0,E6=0),"¿Nada en buen estado?",IF(OR(G6&gt;F6,I6&gt;H6,K6&gt;J6),"Verifique la cantidad total, se indicó más cantidad en buen estado",""))</f>
        <v/>
      </c>
      <c r="M6" s="664"/>
    </row>
    <row r="7" spans="2:13" ht="23.4" customHeight="1" x14ac:dyDescent="0.3">
      <c r="B7" s="6">
        <v>7</v>
      </c>
      <c r="C7" s="85" t="s">
        <v>186</v>
      </c>
      <c r="D7" s="86">
        <f t="shared" si="0"/>
        <v>0</v>
      </c>
      <c r="E7" s="87">
        <f t="shared" si="0"/>
        <v>0</v>
      </c>
      <c r="F7" s="427"/>
      <c r="G7" s="428"/>
      <c r="H7" s="429"/>
      <c r="I7" s="430"/>
      <c r="J7" s="429"/>
      <c r="K7" s="428"/>
      <c r="L7" s="664" t="str">
        <f t="shared" ref="L7:L10" si="1">IF(AND(D7&gt;0,E7=0),"¿Nada en buen estado?",IF(OR(G7&gt;F7,I7&gt;H7,K7&gt;J7),"Verifique la cantidad total, se indicó más cantidad en buen estado",""))</f>
        <v/>
      </c>
      <c r="M7" s="664"/>
    </row>
    <row r="8" spans="2:13" ht="23.4" customHeight="1" x14ac:dyDescent="0.3">
      <c r="B8" s="6">
        <v>8</v>
      </c>
      <c r="C8" s="85" t="s">
        <v>442</v>
      </c>
      <c r="D8" s="86">
        <f t="shared" si="0"/>
        <v>0</v>
      </c>
      <c r="E8" s="87">
        <f t="shared" si="0"/>
        <v>0</v>
      </c>
      <c r="F8" s="427"/>
      <c r="G8" s="428"/>
      <c r="H8" s="429"/>
      <c r="I8" s="430"/>
      <c r="J8" s="429"/>
      <c r="K8" s="428"/>
      <c r="L8" s="664" t="str">
        <f t="shared" si="1"/>
        <v/>
      </c>
      <c r="M8" s="664"/>
    </row>
    <row r="9" spans="2:13" ht="23.4" customHeight="1" x14ac:dyDescent="0.3">
      <c r="B9" s="6">
        <v>9</v>
      </c>
      <c r="C9" s="88" t="s">
        <v>449</v>
      </c>
      <c r="D9" s="89">
        <f t="shared" si="0"/>
        <v>0</v>
      </c>
      <c r="E9" s="90">
        <f t="shared" si="0"/>
        <v>0</v>
      </c>
      <c r="F9" s="429"/>
      <c r="G9" s="428"/>
      <c r="H9" s="429"/>
      <c r="I9" s="430"/>
      <c r="J9" s="429"/>
      <c r="K9" s="428"/>
      <c r="L9" s="664" t="str">
        <f t="shared" si="1"/>
        <v/>
      </c>
      <c r="M9" s="664"/>
    </row>
    <row r="10" spans="2:13" ht="23.4" customHeight="1" thickBot="1" x14ac:dyDescent="0.35">
      <c r="B10" s="6">
        <v>10</v>
      </c>
      <c r="C10" s="91" t="s">
        <v>452</v>
      </c>
      <c r="D10" s="431"/>
      <c r="E10" s="432"/>
      <c r="F10" s="677"/>
      <c r="G10" s="677"/>
      <c r="H10" s="677"/>
      <c r="I10" s="677"/>
      <c r="J10" s="677"/>
      <c r="K10" s="677"/>
      <c r="L10" s="664" t="str">
        <f t="shared" si="1"/>
        <v/>
      </c>
      <c r="M10" s="664"/>
    </row>
    <row r="11" spans="2:13" ht="21" customHeight="1" thickTop="1" x14ac:dyDescent="0.3">
      <c r="B11" s="6">
        <v>11</v>
      </c>
    </row>
    <row r="12" spans="2:13" ht="16.2" x14ac:dyDescent="0.3">
      <c r="B12" s="6">
        <v>12</v>
      </c>
      <c r="C12" s="92" t="s">
        <v>203</v>
      </c>
    </row>
    <row r="13" spans="2:13" ht="20.399999999999999" customHeight="1" x14ac:dyDescent="0.3">
      <c r="B13" s="6">
        <v>13</v>
      </c>
      <c r="C13" s="651"/>
      <c r="D13" s="658"/>
      <c r="E13" s="658"/>
      <c r="F13" s="658"/>
      <c r="G13" s="658"/>
      <c r="H13" s="658"/>
      <c r="I13" s="658"/>
      <c r="J13" s="670"/>
      <c r="K13" s="671"/>
    </row>
    <row r="14" spans="2:13" ht="20.399999999999999" customHeight="1" x14ac:dyDescent="0.3">
      <c r="C14" s="653"/>
      <c r="D14" s="659"/>
      <c r="E14" s="659"/>
      <c r="F14" s="659"/>
      <c r="G14" s="659"/>
      <c r="H14" s="659"/>
      <c r="I14" s="659"/>
      <c r="J14" s="672"/>
      <c r="K14" s="673"/>
    </row>
    <row r="15" spans="2:13" ht="20.399999999999999" customHeight="1" x14ac:dyDescent="0.3">
      <c r="C15" s="653"/>
      <c r="D15" s="659"/>
      <c r="E15" s="659"/>
      <c r="F15" s="659"/>
      <c r="G15" s="659"/>
      <c r="H15" s="659"/>
      <c r="I15" s="659"/>
      <c r="J15" s="672"/>
      <c r="K15" s="673"/>
    </row>
    <row r="16" spans="2:13" ht="20.399999999999999" customHeight="1" x14ac:dyDescent="0.3">
      <c r="C16" s="653"/>
      <c r="D16" s="659"/>
      <c r="E16" s="659"/>
      <c r="F16" s="659"/>
      <c r="G16" s="659"/>
      <c r="H16" s="659"/>
      <c r="I16" s="659"/>
      <c r="J16" s="672"/>
      <c r="K16" s="673"/>
    </row>
    <row r="17" spans="3:11" ht="20.399999999999999" customHeight="1" x14ac:dyDescent="0.3">
      <c r="C17" s="674"/>
      <c r="D17" s="675"/>
      <c r="E17" s="675"/>
      <c r="F17" s="675"/>
      <c r="G17" s="675"/>
      <c r="H17" s="675"/>
      <c r="I17" s="675"/>
      <c r="J17" s="675"/>
      <c r="K17" s="676"/>
    </row>
  </sheetData>
  <sheetProtection algorithmName="SHA-512" hashValue="uKRhQGaa2KZGeVazbdnW2+FzRnfTuX3HpAR43aFjEw6TXvp5UIibe3+tfJdNP84ZCo5iwZu8cC9OQnM4FRvQHw==" saltValue="fkwC1XKTBHb7YnuaUEWhZA==" spinCount="100000" sheet="1" objects="1" scenarios="1" sort="0" autoFilter="0" pivotTables="0"/>
  <mergeCells count="12">
    <mergeCell ref="L7:M7"/>
    <mergeCell ref="L8:M8"/>
    <mergeCell ref="L9:M9"/>
    <mergeCell ref="L10:M10"/>
    <mergeCell ref="C13:K17"/>
    <mergeCell ref="F10:K10"/>
    <mergeCell ref="L6:M6"/>
    <mergeCell ref="D3:E3"/>
    <mergeCell ref="F3:G3"/>
    <mergeCell ref="H3:I3"/>
    <mergeCell ref="J3:K3"/>
    <mergeCell ref="L5:M5"/>
  </mergeCells>
  <conditionalFormatting sqref="D5:E10 L5:L1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39370078740157483" header="0.19685039370078741" footer="0.19685039370078741"/>
  <pageSetup scale="74"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F0AB-E8C2-4A94-91AC-4D6128D2792D}">
  <sheetPr codeName="Hoja2"/>
  <dimension ref="B4:C237"/>
  <sheetViews>
    <sheetView topLeftCell="A43" workbookViewId="0">
      <selection activeCell="B6" sqref="B6:B237"/>
    </sheetView>
  </sheetViews>
  <sheetFormatPr baseColWidth="10" defaultRowHeight="14.4" x14ac:dyDescent="0.3"/>
  <sheetData>
    <row r="4" spans="2:3" x14ac:dyDescent="0.3">
      <c r="C4" s="43" t="s">
        <v>20</v>
      </c>
    </row>
    <row r="5" spans="2:3" x14ac:dyDescent="0.3">
      <c r="C5" s="44" t="s">
        <v>319</v>
      </c>
    </row>
    <row r="6" spans="2:3" x14ac:dyDescent="0.3">
      <c r="B6" t="str">
        <f>IF(C6=C5,"XX","")</f>
        <v/>
      </c>
      <c r="C6" s="42" t="s">
        <v>230</v>
      </c>
    </row>
    <row r="7" spans="2:3" x14ac:dyDescent="0.3">
      <c r="B7" t="str">
        <f t="shared" ref="B7:B70" si="0">IF(C7=C6,"XX","")</f>
        <v/>
      </c>
      <c r="C7" s="42" t="s">
        <v>236</v>
      </c>
    </row>
    <row r="8" spans="2:3" x14ac:dyDescent="0.3">
      <c r="B8" t="str">
        <f t="shared" si="0"/>
        <v/>
      </c>
      <c r="C8" s="42" t="s">
        <v>358</v>
      </c>
    </row>
    <row r="9" spans="2:3" x14ac:dyDescent="0.3">
      <c r="B9" t="str">
        <f t="shared" si="0"/>
        <v/>
      </c>
      <c r="C9" s="42" t="s">
        <v>1005</v>
      </c>
    </row>
    <row r="10" spans="2:3" x14ac:dyDescent="0.3">
      <c r="B10" t="str">
        <f t="shared" si="0"/>
        <v/>
      </c>
      <c r="C10" s="42" t="s">
        <v>371</v>
      </c>
    </row>
    <row r="11" spans="2:3" x14ac:dyDescent="0.3">
      <c r="B11" t="str">
        <f t="shared" si="0"/>
        <v/>
      </c>
      <c r="C11" s="42" t="s">
        <v>383</v>
      </c>
    </row>
    <row r="12" spans="2:3" x14ac:dyDescent="0.3">
      <c r="B12" t="str">
        <f t="shared" si="0"/>
        <v/>
      </c>
      <c r="C12" s="42" t="s">
        <v>373</v>
      </c>
    </row>
    <row r="13" spans="2:3" x14ac:dyDescent="0.3">
      <c r="B13" t="str">
        <f t="shared" si="0"/>
        <v/>
      </c>
      <c r="C13" s="42" t="s">
        <v>259</v>
      </c>
    </row>
    <row r="14" spans="2:3" x14ac:dyDescent="0.3">
      <c r="B14" t="str">
        <f t="shared" si="0"/>
        <v/>
      </c>
      <c r="C14" s="42" t="s">
        <v>317</v>
      </c>
    </row>
    <row r="15" spans="2:3" x14ac:dyDescent="0.3">
      <c r="B15" t="str">
        <f t="shared" si="0"/>
        <v/>
      </c>
      <c r="C15" s="42" t="s">
        <v>409</v>
      </c>
    </row>
    <row r="16" spans="2:3" x14ac:dyDescent="0.3">
      <c r="B16" t="str">
        <f t="shared" si="0"/>
        <v/>
      </c>
      <c r="C16" s="42" t="s">
        <v>263</v>
      </c>
    </row>
    <row r="17" spans="2:3" x14ac:dyDescent="0.3">
      <c r="B17" t="str">
        <f t="shared" si="0"/>
        <v/>
      </c>
      <c r="C17" s="42" t="s">
        <v>385</v>
      </c>
    </row>
    <row r="18" spans="2:3" x14ac:dyDescent="0.3">
      <c r="B18" t="str">
        <f t="shared" si="0"/>
        <v/>
      </c>
      <c r="C18" s="42" t="s">
        <v>411</v>
      </c>
    </row>
    <row r="19" spans="2:3" x14ac:dyDescent="0.3">
      <c r="B19" t="str">
        <f t="shared" si="0"/>
        <v/>
      </c>
      <c r="C19" s="42" t="s">
        <v>343</v>
      </c>
    </row>
    <row r="20" spans="2:3" x14ac:dyDescent="0.3">
      <c r="B20" t="str">
        <f t="shared" si="0"/>
        <v/>
      </c>
      <c r="C20" s="42" t="s">
        <v>1774</v>
      </c>
    </row>
    <row r="21" spans="2:3" x14ac:dyDescent="0.3">
      <c r="B21" t="str">
        <f t="shared" si="0"/>
        <v/>
      </c>
      <c r="C21" s="42" t="s">
        <v>314</v>
      </c>
    </row>
    <row r="22" spans="2:3" x14ac:dyDescent="0.3">
      <c r="B22" t="str">
        <f t="shared" si="0"/>
        <v/>
      </c>
      <c r="C22" s="42" t="s">
        <v>459</v>
      </c>
    </row>
    <row r="23" spans="2:3" x14ac:dyDescent="0.3">
      <c r="B23" t="str">
        <f t="shared" si="0"/>
        <v/>
      </c>
      <c r="C23" s="42" t="s">
        <v>370</v>
      </c>
    </row>
    <row r="24" spans="2:3" x14ac:dyDescent="0.3">
      <c r="B24" t="str">
        <f t="shared" si="0"/>
        <v/>
      </c>
      <c r="C24" s="42" t="s">
        <v>403</v>
      </c>
    </row>
    <row r="25" spans="2:3" x14ac:dyDescent="0.3">
      <c r="B25" t="str">
        <f t="shared" si="0"/>
        <v/>
      </c>
      <c r="C25" s="42" t="s">
        <v>360</v>
      </c>
    </row>
    <row r="26" spans="2:3" x14ac:dyDescent="0.3">
      <c r="B26" t="str">
        <f t="shared" si="0"/>
        <v/>
      </c>
      <c r="C26" s="42" t="s">
        <v>1849</v>
      </c>
    </row>
    <row r="27" spans="2:3" x14ac:dyDescent="0.3">
      <c r="B27" t="str">
        <f t="shared" si="0"/>
        <v/>
      </c>
      <c r="C27" s="42" t="s">
        <v>2155</v>
      </c>
    </row>
    <row r="28" spans="2:3" x14ac:dyDescent="0.3">
      <c r="B28" t="str">
        <f t="shared" si="0"/>
        <v/>
      </c>
      <c r="C28" s="42" t="s">
        <v>2175</v>
      </c>
    </row>
    <row r="29" spans="2:3" x14ac:dyDescent="0.3">
      <c r="B29" t="str">
        <f t="shared" si="0"/>
        <v/>
      </c>
      <c r="C29" s="42" t="s">
        <v>254</v>
      </c>
    </row>
    <row r="30" spans="2:3" x14ac:dyDescent="0.3">
      <c r="B30" t="str">
        <f t="shared" si="0"/>
        <v/>
      </c>
      <c r="C30" s="42" t="s">
        <v>462</v>
      </c>
    </row>
    <row r="31" spans="2:3" x14ac:dyDescent="0.3">
      <c r="B31" t="str">
        <f t="shared" si="0"/>
        <v/>
      </c>
      <c r="C31" s="42" t="s">
        <v>365</v>
      </c>
    </row>
    <row r="32" spans="2:3" x14ac:dyDescent="0.3">
      <c r="B32" t="str">
        <f t="shared" si="0"/>
        <v/>
      </c>
      <c r="C32" s="42" t="s">
        <v>313</v>
      </c>
    </row>
    <row r="33" spans="2:3" x14ac:dyDescent="0.3">
      <c r="B33" t="str">
        <f t="shared" si="0"/>
        <v/>
      </c>
      <c r="C33" s="42" t="s">
        <v>289</v>
      </c>
    </row>
    <row r="34" spans="2:3" x14ac:dyDescent="0.3">
      <c r="B34" t="str">
        <f t="shared" si="0"/>
        <v/>
      </c>
      <c r="C34" s="42" t="s">
        <v>227</v>
      </c>
    </row>
    <row r="35" spans="2:3" x14ac:dyDescent="0.3">
      <c r="B35" t="str">
        <f t="shared" si="0"/>
        <v/>
      </c>
      <c r="C35" s="42" t="s">
        <v>361</v>
      </c>
    </row>
    <row r="36" spans="2:3" x14ac:dyDescent="0.3">
      <c r="B36" t="str">
        <f t="shared" si="0"/>
        <v/>
      </c>
      <c r="C36" s="42" t="s">
        <v>998</v>
      </c>
    </row>
    <row r="37" spans="2:3" x14ac:dyDescent="0.3">
      <c r="B37" t="str">
        <f t="shared" si="0"/>
        <v/>
      </c>
      <c r="C37" s="42" t="s">
        <v>466</v>
      </c>
    </row>
    <row r="38" spans="2:3" x14ac:dyDescent="0.3">
      <c r="B38" t="str">
        <f t="shared" si="0"/>
        <v/>
      </c>
      <c r="C38" s="42" t="s">
        <v>928</v>
      </c>
    </row>
    <row r="39" spans="2:3" x14ac:dyDescent="0.3">
      <c r="B39" t="str">
        <f t="shared" si="0"/>
        <v/>
      </c>
      <c r="C39" s="42" t="s">
        <v>386</v>
      </c>
    </row>
    <row r="40" spans="2:3" x14ac:dyDescent="0.3">
      <c r="B40" t="str">
        <f t="shared" si="0"/>
        <v/>
      </c>
      <c r="C40" s="42" t="s">
        <v>414</v>
      </c>
    </row>
    <row r="41" spans="2:3" x14ac:dyDescent="0.3">
      <c r="B41" t="str">
        <f t="shared" si="0"/>
        <v/>
      </c>
      <c r="C41" s="42" t="s">
        <v>2179</v>
      </c>
    </row>
    <row r="42" spans="2:3" x14ac:dyDescent="0.3">
      <c r="B42" t="str">
        <f t="shared" si="0"/>
        <v/>
      </c>
      <c r="C42" s="42" t="s">
        <v>410</v>
      </c>
    </row>
    <row r="43" spans="2:3" x14ac:dyDescent="0.3">
      <c r="B43" t="str">
        <f t="shared" si="0"/>
        <v/>
      </c>
      <c r="C43" s="42" t="s">
        <v>1002</v>
      </c>
    </row>
    <row r="44" spans="2:3" x14ac:dyDescent="0.3">
      <c r="B44" t="str">
        <f t="shared" si="0"/>
        <v/>
      </c>
      <c r="C44" s="42" t="s">
        <v>2177</v>
      </c>
    </row>
    <row r="45" spans="2:3" x14ac:dyDescent="0.3">
      <c r="B45" t="str">
        <f t="shared" si="0"/>
        <v/>
      </c>
      <c r="C45" s="42" t="s">
        <v>929</v>
      </c>
    </row>
    <row r="46" spans="2:3" x14ac:dyDescent="0.3">
      <c r="B46" t="str">
        <f t="shared" si="0"/>
        <v/>
      </c>
      <c r="C46" s="42" t="s">
        <v>429</v>
      </c>
    </row>
    <row r="47" spans="2:3" x14ac:dyDescent="0.3">
      <c r="B47" t="str">
        <f t="shared" si="0"/>
        <v/>
      </c>
      <c r="C47" s="42" t="s">
        <v>426</v>
      </c>
    </row>
    <row r="48" spans="2:3" x14ac:dyDescent="0.3">
      <c r="B48" t="str">
        <f t="shared" si="0"/>
        <v/>
      </c>
      <c r="C48" s="42" t="s">
        <v>424</v>
      </c>
    </row>
    <row r="49" spans="2:3" x14ac:dyDescent="0.3">
      <c r="B49" t="str">
        <f t="shared" si="0"/>
        <v/>
      </c>
      <c r="C49" s="42" t="s">
        <v>2174</v>
      </c>
    </row>
    <row r="50" spans="2:3" x14ac:dyDescent="0.3">
      <c r="B50" t="str">
        <f t="shared" si="0"/>
        <v/>
      </c>
      <c r="C50" s="42" t="s">
        <v>390</v>
      </c>
    </row>
    <row r="51" spans="2:3" x14ac:dyDescent="0.3">
      <c r="B51" t="str">
        <f t="shared" si="0"/>
        <v/>
      </c>
      <c r="C51" s="42" t="s">
        <v>406</v>
      </c>
    </row>
    <row r="52" spans="2:3" x14ac:dyDescent="0.3">
      <c r="B52" t="str">
        <f t="shared" si="0"/>
        <v/>
      </c>
      <c r="C52" s="42" t="s">
        <v>477</v>
      </c>
    </row>
    <row r="53" spans="2:3" x14ac:dyDescent="0.3">
      <c r="B53" t="str">
        <f t="shared" si="0"/>
        <v/>
      </c>
      <c r="C53" s="42" t="s">
        <v>1394</v>
      </c>
    </row>
    <row r="54" spans="2:3" x14ac:dyDescent="0.3">
      <c r="B54" t="str">
        <f t="shared" si="0"/>
        <v/>
      </c>
      <c r="C54" s="42" t="s">
        <v>308</v>
      </c>
    </row>
    <row r="55" spans="2:3" x14ac:dyDescent="0.3">
      <c r="B55" t="str">
        <f t="shared" si="0"/>
        <v/>
      </c>
      <c r="C55" s="42" t="s">
        <v>922</v>
      </c>
    </row>
    <row r="56" spans="2:3" x14ac:dyDescent="0.3">
      <c r="B56" t="str">
        <f t="shared" si="0"/>
        <v/>
      </c>
      <c r="C56" s="42" t="s">
        <v>925</v>
      </c>
    </row>
    <row r="57" spans="2:3" x14ac:dyDescent="0.3">
      <c r="B57" t="str">
        <f t="shared" si="0"/>
        <v/>
      </c>
      <c r="C57" s="42" t="s">
        <v>918</v>
      </c>
    </row>
    <row r="58" spans="2:3" x14ac:dyDescent="0.3">
      <c r="B58" t="str">
        <f t="shared" si="0"/>
        <v/>
      </c>
      <c r="C58" s="42" t="s">
        <v>919</v>
      </c>
    </row>
    <row r="59" spans="2:3" x14ac:dyDescent="0.3">
      <c r="B59" t="str">
        <f t="shared" si="0"/>
        <v/>
      </c>
      <c r="C59" s="42" t="s">
        <v>323</v>
      </c>
    </row>
    <row r="60" spans="2:3" x14ac:dyDescent="0.3">
      <c r="B60" t="str">
        <f t="shared" si="0"/>
        <v/>
      </c>
      <c r="C60" s="42" t="s">
        <v>917</v>
      </c>
    </row>
    <row r="61" spans="2:3" x14ac:dyDescent="0.3">
      <c r="B61" t="str">
        <f t="shared" si="0"/>
        <v/>
      </c>
      <c r="C61" s="42" t="s">
        <v>302</v>
      </c>
    </row>
    <row r="62" spans="2:3" x14ac:dyDescent="0.3">
      <c r="B62" t="str">
        <f t="shared" si="0"/>
        <v/>
      </c>
      <c r="C62" s="42" t="s">
        <v>935</v>
      </c>
    </row>
    <row r="63" spans="2:3" x14ac:dyDescent="0.3">
      <c r="B63" t="str">
        <f t="shared" si="0"/>
        <v/>
      </c>
      <c r="C63" s="42" t="s">
        <v>1773</v>
      </c>
    </row>
    <row r="64" spans="2:3" x14ac:dyDescent="0.3">
      <c r="B64" t="str">
        <f t="shared" si="0"/>
        <v/>
      </c>
      <c r="C64" s="42" t="s">
        <v>295</v>
      </c>
    </row>
    <row r="65" spans="2:3" x14ac:dyDescent="0.3">
      <c r="B65" t="str">
        <f t="shared" si="0"/>
        <v/>
      </c>
      <c r="C65" s="42" t="s">
        <v>364</v>
      </c>
    </row>
    <row r="66" spans="2:3" x14ac:dyDescent="0.3">
      <c r="B66" t="str">
        <f t="shared" si="0"/>
        <v/>
      </c>
      <c r="C66" s="42" t="s">
        <v>1079</v>
      </c>
    </row>
    <row r="67" spans="2:3" x14ac:dyDescent="0.3">
      <c r="B67" t="str">
        <f t="shared" si="0"/>
        <v/>
      </c>
      <c r="C67" s="42" t="s">
        <v>460</v>
      </c>
    </row>
    <row r="68" spans="2:3" x14ac:dyDescent="0.3">
      <c r="B68" t="str">
        <f t="shared" si="0"/>
        <v/>
      </c>
      <c r="C68" s="42" t="s">
        <v>465</v>
      </c>
    </row>
    <row r="69" spans="2:3" x14ac:dyDescent="0.3">
      <c r="B69" t="str">
        <f t="shared" si="0"/>
        <v/>
      </c>
      <c r="C69" s="42" t="s">
        <v>324</v>
      </c>
    </row>
    <row r="70" spans="2:3" x14ac:dyDescent="0.3">
      <c r="B70" t="str">
        <f t="shared" si="0"/>
        <v/>
      </c>
      <c r="C70" s="42" t="s">
        <v>307</v>
      </c>
    </row>
    <row r="71" spans="2:3" x14ac:dyDescent="0.3">
      <c r="B71" t="str">
        <f t="shared" ref="B71:B134" si="1">IF(C71=C70,"XX","")</f>
        <v/>
      </c>
      <c r="C71" s="42" t="s">
        <v>430</v>
      </c>
    </row>
    <row r="72" spans="2:3" x14ac:dyDescent="0.3">
      <c r="B72" t="str">
        <f t="shared" si="1"/>
        <v/>
      </c>
      <c r="C72" s="42" t="s">
        <v>916</v>
      </c>
    </row>
    <row r="73" spans="2:3" x14ac:dyDescent="0.3">
      <c r="B73" t="str">
        <f t="shared" si="1"/>
        <v/>
      </c>
      <c r="C73" s="42" t="s">
        <v>305</v>
      </c>
    </row>
    <row r="74" spans="2:3" x14ac:dyDescent="0.3">
      <c r="B74" t="str">
        <f t="shared" si="1"/>
        <v/>
      </c>
      <c r="C74" s="42" t="s">
        <v>915</v>
      </c>
    </row>
    <row r="75" spans="2:3" x14ac:dyDescent="0.3">
      <c r="B75" t="str">
        <f t="shared" si="1"/>
        <v/>
      </c>
      <c r="C75" s="42" t="s">
        <v>304</v>
      </c>
    </row>
    <row r="76" spans="2:3" x14ac:dyDescent="0.3">
      <c r="B76" t="str">
        <f t="shared" si="1"/>
        <v/>
      </c>
      <c r="C76" s="42" t="s">
        <v>293</v>
      </c>
    </row>
    <row r="77" spans="2:3" x14ac:dyDescent="0.3">
      <c r="B77" t="str">
        <f t="shared" si="1"/>
        <v/>
      </c>
      <c r="C77" s="42" t="s">
        <v>382</v>
      </c>
    </row>
    <row r="78" spans="2:3" x14ac:dyDescent="0.3">
      <c r="B78" t="str">
        <f t="shared" si="1"/>
        <v/>
      </c>
      <c r="C78" s="42" t="s">
        <v>298</v>
      </c>
    </row>
    <row r="79" spans="2:3" x14ac:dyDescent="0.3">
      <c r="B79" t="str">
        <f t="shared" si="1"/>
        <v/>
      </c>
      <c r="C79" s="42" t="s">
        <v>296</v>
      </c>
    </row>
    <row r="80" spans="2:3" x14ac:dyDescent="0.3">
      <c r="B80" t="str">
        <f t="shared" si="1"/>
        <v/>
      </c>
      <c r="C80" s="42" t="s">
        <v>300</v>
      </c>
    </row>
    <row r="81" spans="2:3" x14ac:dyDescent="0.3">
      <c r="B81" t="str">
        <f t="shared" si="1"/>
        <v/>
      </c>
      <c r="C81" s="42" t="s">
        <v>231</v>
      </c>
    </row>
    <row r="82" spans="2:3" x14ac:dyDescent="0.3">
      <c r="B82" t="str">
        <f t="shared" si="1"/>
        <v/>
      </c>
      <c r="C82" s="42" t="s">
        <v>455</v>
      </c>
    </row>
    <row r="83" spans="2:3" x14ac:dyDescent="0.3">
      <c r="B83" t="str">
        <f t="shared" si="1"/>
        <v/>
      </c>
      <c r="C83" s="42" t="s">
        <v>1303</v>
      </c>
    </row>
    <row r="84" spans="2:3" x14ac:dyDescent="0.3">
      <c r="B84" t="str">
        <f t="shared" si="1"/>
        <v/>
      </c>
      <c r="C84" s="42" t="s">
        <v>294</v>
      </c>
    </row>
    <row r="85" spans="2:3" x14ac:dyDescent="0.3">
      <c r="B85" t="str">
        <f t="shared" si="1"/>
        <v/>
      </c>
      <c r="C85" s="42" t="s">
        <v>996</v>
      </c>
    </row>
    <row r="86" spans="2:3" x14ac:dyDescent="0.3">
      <c r="B86" t="str">
        <f t="shared" si="1"/>
        <v/>
      </c>
      <c r="C86" s="42" t="s">
        <v>336</v>
      </c>
    </row>
    <row r="87" spans="2:3" x14ac:dyDescent="0.3">
      <c r="B87" t="str">
        <f t="shared" si="1"/>
        <v/>
      </c>
      <c r="C87" s="42" t="s">
        <v>321</v>
      </c>
    </row>
    <row r="88" spans="2:3" x14ac:dyDescent="0.3">
      <c r="B88" t="str">
        <f t="shared" si="1"/>
        <v/>
      </c>
      <c r="C88" s="42" t="s">
        <v>320</v>
      </c>
    </row>
    <row r="89" spans="2:3" x14ac:dyDescent="0.3">
      <c r="B89" t="str">
        <f t="shared" si="1"/>
        <v/>
      </c>
      <c r="C89" s="42" t="s">
        <v>306</v>
      </c>
    </row>
    <row r="90" spans="2:3" x14ac:dyDescent="0.3">
      <c r="B90" t="str">
        <f t="shared" si="1"/>
        <v/>
      </c>
      <c r="C90" s="42" t="s">
        <v>2165</v>
      </c>
    </row>
    <row r="91" spans="2:3" x14ac:dyDescent="0.3">
      <c r="B91" t="str">
        <f t="shared" si="1"/>
        <v/>
      </c>
      <c r="C91" s="42" t="s">
        <v>316</v>
      </c>
    </row>
    <row r="92" spans="2:3" x14ac:dyDescent="0.3">
      <c r="B92" t="str">
        <f t="shared" si="1"/>
        <v/>
      </c>
      <c r="C92" s="42" t="s">
        <v>999</v>
      </c>
    </row>
    <row r="93" spans="2:3" x14ac:dyDescent="0.3">
      <c r="B93" t="str">
        <f t="shared" si="1"/>
        <v/>
      </c>
      <c r="C93" s="42" t="s">
        <v>938</v>
      </c>
    </row>
    <row r="94" spans="2:3" x14ac:dyDescent="0.3">
      <c r="B94" t="str">
        <f t="shared" si="1"/>
        <v/>
      </c>
      <c r="C94" s="42" t="s">
        <v>247</v>
      </c>
    </row>
    <row r="95" spans="2:3" x14ac:dyDescent="0.3">
      <c r="B95" t="str">
        <f t="shared" si="1"/>
        <v/>
      </c>
      <c r="C95" s="42" t="s">
        <v>255</v>
      </c>
    </row>
    <row r="96" spans="2:3" x14ac:dyDescent="0.3">
      <c r="B96" t="str">
        <f t="shared" si="1"/>
        <v/>
      </c>
      <c r="C96" s="42" t="s">
        <v>388</v>
      </c>
    </row>
    <row r="97" spans="2:3" x14ac:dyDescent="0.3">
      <c r="B97" t="str">
        <f t="shared" si="1"/>
        <v/>
      </c>
      <c r="C97" s="42" t="s">
        <v>931</v>
      </c>
    </row>
    <row r="98" spans="2:3" x14ac:dyDescent="0.3">
      <c r="B98" t="str">
        <f t="shared" si="1"/>
        <v/>
      </c>
      <c r="C98" s="42" t="s">
        <v>252</v>
      </c>
    </row>
    <row r="99" spans="2:3" x14ac:dyDescent="0.3">
      <c r="B99" t="str">
        <f t="shared" si="1"/>
        <v/>
      </c>
      <c r="C99" s="42" t="s">
        <v>378</v>
      </c>
    </row>
    <row r="100" spans="2:3" x14ac:dyDescent="0.3">
      <c r="B100" t="str">
        <f t="shared" si="1"/>
        <v/>
      </c>
      <c r="C100" s="42" t="s">
        <v>404</v>
      </c>
    </row>
    <row r="101" spans="2:3" x14ac:dyDescent="0.3">
      <c r="B101" t="str">
        <f t="shared" si="1"/>
        <v/>
      </c>
      <c r="C101" s="42" t="s">
        <v>464</v>
      </c>
    </row>
    <row r="102" spans="2:3" x14ac:dyDescent="0.3">
      <c r="B102" t="str">
        <f t="shared" si="1"/>
        <v/>
      </c>
      <c r="C102" s="42" t="s">
        <v>248</v>
      </c>
    </row>
    <row r="103" spans="2:3" x14ac:dyDescent="0.3">
      <c r="B103" t="str">
        <f t="shared" si="1"/>
        <v/>
      </c>
      <c r="C103" s="42" t="s">
        <v>458</v>
      </c>
    </row>
    <row r="104" spans="2:3" x14ac:dyDescent="0.3">
      <c r="B104" t="str">
        <f t="shared" si="1"/>
        <v/>
      </c>
      <c r="C104" s="42" t="s">
        <v>246</v>
      </c>
    </row>
    <row r="105" spans="2:3" x14ac:dyDescent="0.3">
      <c r="B105" t="str">
        <f t="shared" si="1"/>
        <v/>
      </c>
      <c r="C105" s="42" t="s">
        <v>391</v>
      </c>
    </row>
    <row r="106" spans="2:3" x14ac:dyDescent="0.3">
      <c r="B106" t="str">
        <f t="shared" si="1"/>
        <v/>
      </c>
      <c r="C106" s="42" t="s">
        <v>241</v>
      </c>
    </row>
    <row r="107" spans="2:3" x14ac:dyDescent="0.3">
      <c r="B107" t="str">
        <f t="shared" si="1"/>
        <v/>
      </c>
      <c r="C107" s="42" t="s">
        <v>330</v>
      </c>
    </row>
    <row r="108" spans="2:3" x14ac:dyDescent="0.3">
      <c r="B108" t="str">
        <f t="shared" si="1"/>
        <v/>
      </c>
      <c r="C108" s="42" t="s">
        <v>377</v>
      </c>
    </row>
    <row r="109" spans="2:3" x14ac:dyDescent="0.3">
      <c r="B109" t="str">
        <f t="shared" si="1"/>
        <v/>
      </c>
      <c r="C109" s="42" t="s">
        <v>312</v>
      </c>
    </row>
    <row r="110" spans="2:3" x14ac:dyDescent="0.3">
      <c r="B110" t="str">
        <f t="shared" si="1"/>
        <v/>
      </c>
      <c r="C110" s="42" t="s">
        <v>934</v>
      </c>
    </row>
    <row r="111" spans="2:3" x14ac:dyDescent="0.3">
      <c r="B111" t="str">
        <f t="shared" si="1"/>
        <v/>
      </c>
      <c r="C111" s="42" t="s">
        <v>334</v>
      </c>
    </row>
    <row r="112" spans="2:3" x14ac:dyDescent="0.3">
      <c r="B112" t="str">
        <f t="shared" si="1"/>
        <v/>
      </c>
      <c r="C112" s="42" t="s">
        <v>369</v>
      </c>
    </row>
    <row r="113" spans="2:3" x14ac:dyDescent="0.3">
      <c r="B113" t="str">
        <f t="shared" si="1"/>
        <v/>
      </c>
      <c r="C113" s="42" t="s">
        <v>356</v>
      </c>
    </row>
    <row r="114" spans="2:3" x14ac:dyDescent="0.3">
      <c r="B114" t="str">
        <f t="shared" si="1"/>
        <v/>
      </c>
      <c r="C114" s="42" t="s">
        <v>362</v>
      </c>
    </row>
    <row r="115" spans="2:3" x14ac:dyDescent="0.3">
      <c r="B115" t="str">
        <f t="shared" si="1"/>
        <v/>
      </c>
      <c r="C115" s="42" t="s">
        <v>249</v>
      </c>
    </row>
    <row r="116" spans="2:3" x14ac:dyDescent="0.3">
      <c r="B116" t="str">
        <f t="shared" si="1"/>
        <v/>
      </c>
      <c r="C116" s="42" t="s">
        <v>2178</v>
      </c>
    </row>
    <row r="117" spans="2:3" x14ac:dyDescent="0.3">
      <c r="B117" t="str">
        <f t="shared" si="1"/>
        <v/>
      </c>
      <c r="C117" s="42" t="s">
        <v>269</v>
      </c>
    </row>
    <row r="118" spans="2:3" x14ac:dyDescent="0.3">
      <c r="B118" t="str">
        <f t="shared" si="1"/>
        <v/>
      </c>
      <c r="C118" s="42" t="s">
        <v>927</v>
      </c>
    </row>
    <row r="119" spans="2:3" x14ac:dyDescent="0.3">
      <c r="B119" t="str">
        <f t="shared" si="1"/>
        <v/>
      </c>
      <c r="C119" s="42" t="s">
        <v>273</v>
      </c>
    </row>
    <row r="120" spans="2:3" x14ac:dyDescent="0.3">
      <c r="B120" t="str">
        <f t="shared" si="1"/>
        <v/>
      </c>
      <c r="C120" s="42" t="s">
        <v>258</v>
      </c>
    </row>
    <row r="121" spans="2:3" x14ac:dyDescent="0.3">
      <c r="B121" t="str">
        <f t="shared" si="1"/>
        <v/>
      </c>
      <c r="C121" s="42" t="s">
        <v>936</v>
      </c>
    </row>
    <row r="122" spans="2:3" x14ac:dyDescent="0.3">
      <c r="B122" t="str">
        <f t="shared" si="1"/>
        <v/>
      </c>
      <c r="C122" s="42" t="s">
        <v>270</v>
      </c>
    </row>
    <row r="123" spans="2:3" x14ac:dyDescent="0.3">
      <c r="B123" t="str">
        <f t="shared" si="1"/>
        <v/>
      </c>
      <c r="C123" s="42" t="s">
        <v>431</v>
      </c>
    </row>
    <row r="124" spans="2:3" x14ac:dyDescent="0.3">
      <c r="B124" t="str">
        <f t="shared" si="1"/>
        <v/>
      </c>
      <c r="C124" s="42" t="s">
        <v>251</v>
      </c>
    </row>
    <row r="125" spans="2:3" x14ac:dyDescent="0.3">
      <c r="B125" t="str">
        <f t="shared" si="1"/>
        <v/>
      </c>
      <c r="C125" s="42" t="s">
        <v>1001</v>
      </c>
    </row>
    <row r="126" spans="2:3" x14ac:dyDescent="0.3">
      <c r="B126" t="str">
        <f t="shared" si="1"/>
        <v/>
      </c>
      <c r="C126" s="42" t="s">
        <v>238</v>
      </c>
    </row>
    <row r="127" spans="2:3" x14ac:dyDescent="0.3">
      <c r="B127" t="str">
        <f t="shared" si="1"/>
        <v/>
      </c>
      <c r="C127" s="42" t="s">
        <v>463</v>
      </c>
    </row>
    <row r="128" spans="2:3" x14ac:dyDescent="0.3">
      <c r="B128" t="str">
        <f t="shared" si="1"/>
        <v/>
      </c>
      <c r="C128" s="42" t="s">
        <v>474</v>
      </c>
    </row>
    <row r="129" spans="2:3" x14ac:dyDescent="0.3">
      <c r="B129" t="str">
        <f t="shared" si="1"/>
        <v/>
      </c>
      <c r="C129" s="42" t="s">
        <v>303</v>
      </c>
    </row>
    <row r="130" spans="2:3" x14ac:dyDescent="0.3">
      <c r="B130" t="str">
        <f t="shared" si="1"/>
        <v/>
      </c>
      <c r="C130" s="42" t="s">
        <v>456</v>
      </c>
    </row>
    <row r="131" spans="2:3" x14ac:dyDescent="0.3">
      <c r="B131" t="str">
        <f t="shared" si="1"/>
        <v/>
      </c>
      <c r="C131" s="42" t="s">
        <v>425</v>
      </c>
    </row>
    <row r="132" spans="2:3" x14ac:dyDescent="0.3">
      <c r="B132" t="str">
        <f t="shared" si="1"/>
        <v/>
      </c>
      <c r="C132" s="42" t="s">
        <v>235</v>
      </c>
    </row>
    <row r="133" spans="2:3" x14ac:dyDescent="0.3">
      <c r="B133" t="str">
        <f t="shared" si="1"/>
        <v/>
      </c>
      <c r="C133" s="42" t="s">
        <v>914</v>
      </c>
    </row>
    <row r="134" spans="2:3" x14ac:dyDescent="0.3">
      <c r="B134" t="str">
        <f t="shared" si="1"/>
        <v/>
      </c>
      <c r="C134" s="42" t="s">
        <v>398</v>
      </c>
    </row>
    <row r="135" spans="2:3" x14ac:dyDescent="0.3">
      <c r="B135" t="str">
        <f t="shared" ref="B135:B198" si="2">IF(C135=C134,"XX","")</f>
        <v/>
      </c>
      <c r="C135" s="42" t="s">
        <v>926</v>
      </c>
    </row>
    <row r="136" spans="2:3" x14ac:dyDescent="0.3">
      <c r="B136" t="str">
        <f t="shared" si="2"/>
        <v/>
      </c>
      <c r="C136" s="42" t="s">
        <v>244</v>
      </c>
    </row>
    <row r="137" spans="2:3" x14ac:dyDescent="0.3">
      <c r="B137" t="str">
        <f t="shared" si="2"/>
        <v/>
      </c>
      <c r="C137" s="42" t="s">
        <v>921</v>
      </c>
    </row>
    <row r="138" spans="2:3" x14ac:dyDescent="0.3">
      <c r="B138" t="str">
        <f t="shared" si="2"/>
        <v/>
      </c>
      <c r="C138" s="42" t="s">
        <v>267</v>
      </c>
    </row>
    <row r="139" spans="2:3" x14ac:dyDescent="0.3">
      <c r="B139" t="str">
        <f t="shared" si="2"/>
        <v/>
      </c>
      <c r="C139" s="42" t="s">
        <v>337</v>
      </c>
    </row>
    <row r="140" spans="2:3" x14ac:dyDescent="0.3">
      <c r="B140" t="str">
        <f t="shared" si="2"/>
        <v/>
      </c>
      <c r="C140" s="42" t="s">
        <v>407</v>
      </c>
    </row>
    <row r="141" spans="2:3" x14ac:dyDescent="0.3">
      <c r="B141" t="str">
        <f t="shared" si="2"/>
        <v/>
      </c>
      <c r="C141" s="42" t="s">
        <v>335</v>
      </c>
    </row>
    <row r="142" spans="2:3" x14ac:dyDescent="0.3">
      <c r="B142" t="str">
        <f t="shared" si="2"/>
        <v/>
      </c>
      <c r="C142" s="42" t="s">
        <v>201</v>
      </c>
    </row>
    <row r="143" spans="2:3" x14ac:dyDescent="0.3">
      <c r="B143" t="str">
        <f t="shared" si="2"/>
        <v/>
      </c>
      <c r="C143" s="42" t="s">
        <v>327</v>
      </c>
    </row>
    <row r="144" spans="2:3" x14ac:dyDescent="0.3">
      <c r="B144" t="str">
        <f t="shared" si="2"/>
        <v/>
      </c>
      <c r="C144" s="42" t="s">
        <v>264</v>
      </c>
    </row>
    <row r="145" spans="2:3" x14ac:dyDescent="0.3">
      <c r="B145" t="str">
        <f t="shared" si="2"/>
        <v/>
      </c>
      <c r="C145" s="42" t="s">
        <v>2176</v>
      </c>
    </row>
    <row r="146" spans="2:3" x14ac:dyDescent="0.3">
      <c r="B146" t="str">
        <f t="shared" si="2"/>
        <v/>
      </c>
      <c r="C146" s="42" t="s">
        <v>301</v>
      </c>
    </row>
    <row r="147" spans="2:3" x14ac:dyDescent="0.3">
      <c r="B147" t="str">
        <f t="shared" si="2"/>
        <v/>
      </c>
      <c r="C147" s="42" t="s">
        <v>265</v>
      </c>
    </row>
    <row r="148" spans="2:3" x14ac:dyDescent="0.3">
      <c r="B148" t="str">
        <f t="shared" si="2"/>
        <v/>
      </c>
      <c r="C148" s="42" t="s">
        <v>338</v>
      </c>
    </row>
    <row r="149" spans="2:3" x14ac:dyDescent="0.3">
      <c r="B149" t="str">
        <f t="shared" si="2"/>
        <v/>
      </c>
      <c r="C149" s="42" t="s">
        <v>374</v>
      </c>
    </row>
    <row r="150" spans="2:3" x14ac:dyDescent="0.3">
      <c r="B150" t="str">
        <f t="shared" si="2"/>
        <v/>
      </c>
      <c r="C150" s="42" t="s">
        <v>997</v>
      </c>
    </row>
    <row r="151" spans="2:3" x14ac:dyDescent="0.3">
      <c r="B151" t="str">
        <f t="shared" si="2"/>
        <v/>
      </c>
      <c r="C151" s="42" t="s">
        <v>1243</v>
      </c>
    </row>
    <row r="152" spans="2:3" x14ac:dyDescent="0.3">
      <c r="B152" t="str">
        <f t="shared" si="2"/>
        <v/>
      </c>
      <c r="C152" s="42" t="s">
        <v>379</v>
      </c>
    </row>
    <row r="153" spans="2:3" x14ac:dyDescent="0.3">
      <c r="B153" t="str">
        <f t="shared" si="2"/>
        <v/>
      </c>
      <c r="C153" s="42" t="s">
        <v>72</v>
      </c>
    </row>
    <row r="154" spans="2:3" x14ac:dyDescent="0.3">
      <c r="B154" t="str">
        <f t="shared" si="2"/>
        <v/>
      </c>
      <c r="C154" s="42" t="s">
        <v>357</v>
      </c>
    </row>
    <row r="155" spans="2:3" x14ac:dyDescent="0.3">
      <c r="B155" t="str">
        <f t="shared" si="2"/>
        <v/>
      </c>
      <c r="C155" s="42" t="s">
        <v>408</v>
      </c>
    </row>
    <row r="156" spans="2:3" x14ac:dyDescent="0.3">
      <c r="B156" t="str">
        <f t="shared" si="2"/>
        <v/>
      </c>
      <c r="C156" s="42" t="s">
        <v>260</v>
      </c>
    </row>
    <row r="157" spans="2:3" x14ac:dyDescent="0.3">
      <c r="B157" t="str">
        <f t="shared" si="2"/>
        <v/>
      </c>
      <c r="C157" s="42" t="s">
        <v>268</v>
      </c>
    </row>
    <row r="158" spans="2:3" x14ac:dyDescent="0.3">
      <c r="B158" t="str">
        <f t="shared" si="2"/>
        <v/>
      </c>
      <c r="C158" s="42" t="s">
        <v>311</v>
      </c>
    </row>
    <row r="159" spans="2:3" x14ac:dyDescent="0.3">
      <c r="B159" t="str">
        <f t="shared" si="2"/>
        <v/>
      </c>
      <c r="C159" s="42" t="s">
        <v>389</v>
      </c>
    </row>
    <row r="160" spans="2:3" x14ac:dyDescent="0.3">
      <c r="B160" t="str">
        <f t="shared" si="2"/>
        <v/>
      </c>
      <c r="C160" s="42" t="s">
        <v>412</v>
      </c>
    </row>
    <row r="161" spans="2:3" x14ac:dyDescent="0.3">
      <c r="B161" t="str">
        <f t="shared" si="2"/>
        <v/>
      </c>
      <c r="C161" s="42" t="s">
        <v>367</v>
      </c>
    </row>
    <row r="162" spans="2:3" x14ac:dyDescent="0.3">
      <c r="B162" t="str">
        <f t="shared" si="2"/>
        <v/>
      </c>
      <c r="C162" s="42" t="s">
        <v>256</v>
      </c>
    </row>
    <row r="163" spans="2:3" x14ac:dyDescent="0.3">
      <c r="B163" t="str">
        <f t="shared" si="2"/>
        <v/>
      </c>
      <c r="C163" s="42" t="s">
        <v>1006</v>
      </c>
    </row>
    <row r="164" spans="2:3" x14ac:dyDescent="0.3">
      <c r="B164" t="str">
        <f t="shared" si="2"/>
        <v/>
      </c>
      <c r="C164" s="42" t="s">
        <v>1004</v>
      </c>
    </row>
    <row r="165" spans="2:3" x14ac:dyDescent="0.3">
      <c r="B165" t="str">
        <f t="shared" si="2"/>
        <v/>
      </c>
      <c r="C165" s="42" t="s">
        <v>1082</v>
      </c>
    </row>
    <row r="166" spans="2:3" x14ac:dyDescent="0.3">
      <c r="B166" t="str">
        <f t="shared" si="2"/>
        <v/>
      </c>
      <c r="C166" s="42" t="s">
        <v>257</v>
      </c>
    </row>
    <row r="167" spans="2:3" x14ac:dyDescent="0.3">
      <c r="B167" t="str">
        <f t="shared" si="2"/>
        <v/>
      </c>
      <c r="C167" s="42" t="s">
        <v>1772</v>
      </c>
    </row>
    <row r="168" spans="2:3" x14ac:dyDescent="0.3">
      <c r="B168" t="str">
        <f t="shared" si="2"/>
        <v/>
      </c>
      <c r="C168" s="42" t="s">
        <v>272</v>
      </c>
    </row>
    <row r="169" spans="2:3" x14ac:dyDescent="0.3">
      <c r="B169" t="str">
        <f t="shared" si="2"/>
        <v/>
      </c>
      <c r="C169" s="42" t="s">
        <v>359</v>
      </c>
    </row>
    <row r="170" spans="2:3" x14ac:dyDescent="0.3">
      <c r="B170" t="str">
        <f t="shared" si="2"/>
        <v/>
      </c>
      <c r="C170" s="42" t="s">
        <v>237</v>
      </c>
    </row>
    <row r="171" spans="2:3" x14ac:dyDescent="0.3">
      <c r="B171" t="str">
        <f t="shared" si="2"/>
        <v/>
      </c>
      <c r="C171" s="42" t="s">
        <v>363</v>
      </c>
    </row>
    <row r="172" spans="2:3" x14ac:dyDescent="0.3">
      <c r="B172" t="str">
        <f t="shared" si="2"/>
        <v/>
      </c>
      <c r="C172" s="42" t="s">
        <v>325</v>
      </c>
    </row>
    <row r="173" spans="2:3" x14ac:dyDescent="0.3">
      <c r="B173" t="str">
        <f t="shared" si="2"/>
        <v/>
      </c>
      <c r="C173" s="42" t="s">
        <v>1083</v>
      </c>
    </row>
    <row r="174" spans="2:3" x14ac:dyDescent="0.3">
      <c r="B174" t="str">
        <f t="shared" si="2"/>
        <v/>
      </c>
      <c r="C174" s="42" t="s">
        <v>240</v>
      </c>
    </row>
    <row r="175" spans="2:3" x14ac:dyDescent="0.3">
      <c r="B175" t="str">
        <f t="shared" si="2"/>
        <v/>
      </c>
      <c r="C175" s="42" t="s">
        <v>475</v>
      </c>
    </row>
    <row r="176" spans="2:3" x14ac:dyDescent="0.3">
      <c r="B176" t="str">
        <f t="shared" si="2"/>
        <v/>
      </c>
      <c r="C176" s="42" t="s">
        <v>262</v>
      </c>
    </row>
    <row r="177" spans="2:3" x14ac:dyDescent="0.3">
      <c r="B177" t="str">
        <f t="shared" si="2"/>
        <v/>
      </c>
      <c r="C177" s="42" t="s">
        <v>228</v>
      </c>
    </row>
    <row r="178" spans="2:3" x14ac:dyDescent="0.3">
      <c r="B178" t="str">
        <f t="shared" si="2"/>
        <v/>
      </c>
      <c r="C178" s="42" t="s">
        <v>387</v>
      </c>
    </row>
    <row r="179" spans="2:3" x14ac:dyDescent="0.3">
      <c r="B179" t="str">
        <f t="shared" si="2"/>
        <v/>
      </c>
      <c r="C179" s="42" t="s">
        <v>297</v>
      </c>
    </row>
    <row r="180" spans="2:3" x14ac:dyDescent="0.3">
      <c r="B180" t="str">
        <f t="shared" si="2"/>
        <v/>
      </c>
      <c r="C180" s="42" t="s">
        <v>1000</v>
      </c>
    </row>
    <row r="181" spans="2:3" x14ac:dyDescent="0.3">
      <c r="B181" t="str">
        <f t="shared" si="2"/>
        <v/>
      </c>
      <c r="C181" s="42" t="s">
        <v>233</v>
      </c>
    </row>
    <row r="182" spans="2:3" x14ac:dyDescent="0.3">
      <c r="B182" t="str">
        <f t="shared" si="2"/>
        <v/>
      </c>
      <c r="C182" s="42" t="s">
        <v>329</v>
      </c>
    </row>
    <row r="183" spans="2:3" x14ac:dyDescent="0.3">
      <c r="B183" t="str">
        <f t="shared" si="2"/>
        <v/>
      </c>
      <c r="C183" s="42" t="s">
        <v>355</v>
      </c>
    </row>
    <row r="184" spans="2:3" x14ac:dyDescent="0.3">
      <c r="B184" t="str">
        <f t="shared" si="2"/>
        <v/>
      </c>
      <c r="C184" s="42" t="s">
        <v>923</v>
      </c>
    </row>
    <row r="185" spans="2:3" x14ac:dyDescent="0.3">
      <c r="B185" t="str">
        <f t="shared" si="2"/>
        <v/>
      </c>
      <c r="C185" s="42" t="s">
        <v>322</v>
      </c>
    </row>
    <row r="186" spans="2:3" x14ac:dyDescent="0.3">
      <c r="B186" t="str">
        <f t="shared" si="2"/>
        <v/>
      </c>
      <c r="C186" s="42" t="s">
        <v>310</v>
      </c>
    </row>
    <row r="187" spans="2:3" x14ac:dyDescent="0.3">
      <c r="B187" t="str">
        <f t="shared" si="2"/>
        <v/>
      </c>
      <c r="C187" s="42" t="s">
        <v>239</v>
      </c>
    </row>
    <row r="188" spans="2:3" x14ac:dyDescent="0.3">
      <c r="B188" t="str">
        <f t="shared" si="2"/>
        <v/>
      </c>
      <c r="C188" s="42" t="s">
        <v>229</v>
      </c>
    </row>
    <row r="189" spans="2:3" x14ac:dyDescent="0.3">
      <c r="B189" t="str">
        <f t="shared" si="2"/>
        <v/>
      </c>
      <c r="C189" s="42" t="s">
        <v>427</v>
      </c>
    </row>
    <row r="190" spans="2:3" x14ac:dyDescent="0.3">
      <c r="B190" t="str">
        <f t="shared" si="2"/>
        <v/>
      </c>
      <c r="C190" s="42" t="s">
        <v>331</v>
      </c>
    </row>
    <row r="191" spans="2:3" x14ac:dyDescent="0.3">
      <c r="B191" t="str">
        <f t="shared" si="2"/>
        <v/>
      </c>
      <c r="C191" s="42" t="s">
        <v>924</v>
      </c>
    </row>
    <row r="192" spans="2:3" x14ac:dyDescent="0.3">
      <c r="B192" t="str">
        <f t="shared" si="2"/>
        <v/>
      </c>
      <c r="C192" s="42" t="s">
        <v>913</v>
      </c>
    </row>
    <row r="193" spans="2:3" x14ac:dyDescent="0.3">
      <c r="B193" t="str">
        <f t="shared" si="2"/>
        <v/>
      </c>
      <c r="C193" s="42" t="s">
        <v>266</v>
      </c>
    </row>
    <row r="194" spans="2:3" x14ac:dyDescent="0.3">
      <c r="B194" t="str">
        <f t="shared" si="2"/>
        <v/>
      </c>
      <c r="C194" s="42" t="s">
        <v>476</v>
      </c>
    </row>
    <row r="195" spans="2:3" x14ac:dyDescent="0.3">
      <c r="B195" t="str">
        <f t="shared" si="2"/>
        <v/>
      </c>
      <c r="C195" s="42" t="s">
        <v>326</v>
      </c>
    </row>
    <row r="196" spans="2:3" x14ac:dyDescent="0.3">
      <c r="B196" t="str">
        <f t="shared" si="2"/>
        <v/>
      </c>
      <c r="C196" s="42" t="s">
        <v>299</v>
      </c>
    </row>
    <row r="197" spans="2:3" x14ac:dyDescent="0.3">
      <c r="B197" t="str">
        <f t="shared" si="2"/>
        <v/>
      </c>
      <c r="C197" s="42" t="s">
        <v>315</v>
      </c>
    </row>
    <row r="198" spans="2:3" x14ac:dyDescent="0.3">
      <c r="B198" t="str">
        <f t="shared" si="2"/>
        <v/>
      </c>
      <c r="C198" s="42" t="s">
        <v>234</v>
      </c>
    </row>
    <row r="199" spans="2:3" x14ac:dyDescent="0.3">
      <c r="B199" t="str">
        <f t="shared" ref="B199:B237" si="3">IF(C199=C198,"XX","")</f>
        <v/>
      </c>
      <c r="C199" s="42" t="s">
        <v>242</v>
      </c>
    </row>
    <row r="200" spans="2:3" x14ac:dyDescent="0.3">
      <c r="B200" t="str">
        <f t="shared" si="3"/>
        <v/>
      </c>
      <c r="C200" s="42" t="s">
        <v>103</v>
      </c>
    </row>
    <row r="201" spans="2:3" x14ac:dyDescent="0.3">
      <c r="B201" t="str">
        <f t="shared" si="3"/>
        <v/>
      </c>
      <c r="C201" s="42" t="s">
        <v>90</v>
      </c>
    </row>
    <row r="202" spans="2:3" x14ac:dyDescent="0.3">
      <c r="B202" t="str">
        <f t="shared" si="3"/>
        <v/>
      </c>
      <c r="C202" s="42" t="s">
        <v>88</v>
      </c>
    </row>
    <row r="203" spans="2:3" x14ac:dyDescent="0.3">
      <c r="B203" t="str">
        <f t="shared" si="3"/>
        <v/>
      </c>
      <c r="C203" s="42" t="s">
        <v>243</v>
      </c>
    </row>
    <row r="204" spans="2:3" x14ac:dyDescent="0.3">
      <c r="B204" t="str">
        <f t="shared" si="3"/>
        <v/>
      </c>
      <c r="C204" s="42" t="s">
        <v>253</v>
      </c>
    </row>
    <row r="205" spans="2:3" x14ac:dyDescent="0.3">
      <c r="B205" t="str">
        <f t="shared" si="3"/>
        <v/>
      </c>
      <c r="C205" s="42" t="s">
        <v>63</v>
      </c>
    </row>
    <row r="206" spans="2:3" x14ac:dyDescent="0.3">
      <c r="B206" t="str">
        <f t="shared" si="3"/>
        <v/>
      </c>
      <c r="C206" s="42" t="s">
        <v>413</v>
      </c>
    </row>
    <row r="207" spans="2:3" x14ac:dyDescent="0.3">
      <c r="B207" t="str">
        <f t="shared" si="3"/>
        <v/>
      </c>
      <c r="C207" s="42" t="s">
        <v>457</v>
      </c>
    </row>
    <row r="208" spans="2:3" x14ac:dyDescent="0.3">
      <c r="B208" t="str">
        <f t="shared" si="3"/>
        <v/>
      </c>
      <c r="C208" s="42" t="s">
        <v>384</v>
      </c>
    </row>
    <row r="209" spans="2:3" x14ac:dyDescent="0.3">
      <c r="B209" t="str">
        <f t="shared" si="3"/>
        <v/>
      </c>
      <c r="C209" s="42" t="s">
        <v>333</v>
      </c>
    </row>
    <row r="210" spans="2:3" x14ac:dyDescent="0.3">
      <c r="B210" t="str">
        <f t="shared" si="3"/>
        <v/>
      </c>
      <c r="C210" s="42" t="s">
        <v>95</v>
      </c>
    </row>
    <row r="211" spans="2:3" x14ac:dyDescent="0.3">
      <c r="B211" t="str">
        <f t="shared" si="3"/>
        <v/>
      </c>
      <c r="C211" s="42" t="s">
        <v>920</v>
      </c>
    </row>
    <row r="212" spans="2:3" x14ac:dyDescent="0.3">
      <c r="B212" t="str">
        <f t="shared" si="3"/>
        <v/>
      </c>
      <c r="C212" s="42" t="s">
        <v>232</v>
      </c>
    </row>
    <row r="213" spans="2:3" x14ac:dyDescent="0.3">
      <c r="B213" t="str">
        <f t="shared" si="3"/>
        <v/>
      </c>
      <c r="C213" s="42" t="s">
        <v>372</v>
      </c>
    </row>
    <row r="214" spans="2:3" x14ac:dyDescent="0.3">
      <c r="B214" t="str">
        <f t="shared" si="3"/>
        <v/>
      </c>
      <c r="C214" s="42" t="s">
        <v>292</v>
      </c>
    </row>
    <row r="215" spans="2:3" x14ac:dyDescent="0.3">
      <c r="B215" t="str">
        <f t="shared" si="3"/>
        <v/>
      </c>
      <c r="C215" s="42" t="s">
        <v>933</v>
      </c>
    </row>
    <row r="216" spans="2:3" x14ac:dyDescent="0.3">
      <c r="B216" t="str">
        <f t="shared" si="3"/>
        <v/>
      </c>
      <c r="C216" s="42" t="s">
        <v>937</v>
      </c>
    </row>
    <row r="217" spans="2:3" x14ac:dyDescent="0.3">
      <c r="B217" t="str">
        <f t="shared" si="3"/>
        <v/>
      </c>
      <c r="C217" s="42" t="s">
        <v>380</v>
      </c>
    </row>
    <row r="218" spans="2:3" x14ac:dyDescent="0.3">
      <c r="B218" t="str">
        <f t="shared" si="3"/>
        <v/>
      </c>
      <c r="C218" s="42" t="s">
        <v>461</v>
      </c>
    </row>
    <row r="219" spans="2:3" x14ac:dyDescent="0.3">
      <c r="B219" t="str">
        <f t="shared" si="3"/>
        <v/>
      </c>
      <c r="C219" s="42" t="s">
        <v>428</v>
      </c>
    </row>
    <row r="220" spans="2:3" x14ac:dyDescent="0.3">
      <c r="B220" t="str">
        <f t="shared" si="3"/>
        <v/>
      </c>
      <c r="C220" s="42" t="s">
        <v>339</v>
      </c>
    </row>
    <row r="221" spans="2:3" x14ac:dyDescent="0.3">
      <c r="B221" t="str">
        <f t="shared" si="3"/>
        <v/>
      </c>
      <c r="C221" s="42" t="s">
        <v>1084</v>
      </c>
    </row>
    <row r="222" spans="2:3" x14ac:dyDescent="0.3">
      <c r="B222" t="str">
        <f t="shared" si="3"/>
        <v/>
      </c>
      <c r="C222" s="42" t="s">
        <v>368</v>
      </c>
    </row>
    <row r="223" spans="2:3" x14ac:dyDescent="0.3">
      <c r="B223" t="str">
        <f t="shared" si="3"/>
        <v/>
      </c>
      <c r="C223" s="42" t="s">
        <v>250</v>
      </c>
    </row>
    <row r="224" spans="2:3" x14ac:dyDescent="0.3">
      <c r="B224" t="str">
        <f t="shared" si="3"/>
        <v/>
      </c>
      <c r="C224" s="42" t="s">
        <v>432</v>
      </c>
    </row>
    <row r="225" spans="2:3" x14ac:dyDescent="0.3">
      <c r="B225" t="str">
        <f t="shared" si="3"/>
        <v/>
      </c>
      <c r="C225" s="42" t="s">
        <v>366</v>
      </c>
    </row>
    <row r="226" spans="2:3" x14ac:dyDescent="0.3">
      <c r="B226" t="str">
        <f t="shared" si="3"/>
        <v/>
      </c>
      <c r="C226" s="42" t="s">
        <v>98</v>
      </c>
    </row>
    <row r="227" spans="2:3" x14ac:dyDescent="0.3">
      <c r="B227" t="str">
        <f t="shared" si="3"/>
        <v/>
      </c>
      <c r="C227" s="42" t="s">
        <v>405</v>
      </c>
    </row>
    <row r="228" spans="2:3" x14ac:dyDescent="0.3">
      <c r="B228" t="str">
        <f t="shared" si="3"/>
        <v/>
      </c>
      <c r="C228" s="42" t="s">
        <v>290</v>
      </c>
    </row>
    <row r="229" spans="2:3" x14ac:dyDescent="0.3">
      <c r="B229" t="str">
        <f t="shared" si="3"/>
        <v/>
      </c>
      <c r="C229" s="42" t="s">
        <v>332</v>
      </c>
    </row>
    <row r="230" spans="2:3" x14ac:dyDescent="0.3">
      <c r="B230" t="str">
        <f t="shared" si="3"/>
        <v/>
      </c>
      <c r="C230" s="42" t="s">
        <v>376</v>
      </c>
    </row>
    <row r="231" spans="2:3" x14ac:dyDescent="0.3">
      <c r="B231" t="str">
        <f t="shared" si="3"/>
        <v/>
      </c>
      <c r="C231" s="42" t="s">
        <v>309</v>
      </c>
    </row>
    <row r="232" spans="2:3" x14ac:dyDescent="0.3">
      <c r="B232" t="str">
        <f t="shared" si="3"/>
        <v/>
      </c>
      <c r="C232" s="42" t="s">
        <v>375</v>
      </c>
    </row>
    <row r="233" spans="2:3" x14ac:dyDescent="0.3">
      <c r="B233" t="str">
        <f t="shared" si="3"/>
        <v/>
      </c>
      <c r="C233" s="42" t="s">
        <v>328</v>
      </c>
    </row>
    <row r="234" spans="2:3" x14ac:dyDescent="0.3">
      <c r="B234" t="str">
        <f t="shared" si="3"/>
        <v/>
      </c>
      <c r="C234" s="42" t="s">
        <v>271</v>
      </c>
    </row>
    <row r="235" spans="2:3" x14ac:dyDescent="0.3">
      <c r="B235" t="str">
        <f t="shared" si="3"/>
        <v/>
      </c>
      <c r="C235" s="42" t="s">
        <v>245</v>
      </c>
    </row>
    <row r="236" spans="2:3" x14ac:dyDescent="0.3">
      <c r="B236" t="str">
        <f t="shared" si="3"/>
        <v/>
      </c>
      <c r="C236" s="42" t="s">
        <v>261</v>
      </c>
    </row>
    <row r="237" spans="2:3" x14ac:dyDescent="0.3">
      <c r="B237" t="str">
        <f t="shared" si="3"/>
        <v/>
      </c>
      <c r="C237" s="42" t="s">
        <v>122</v>
      </c>
    </row>
  </sheetData>
  <sheetProtection algorithmName="SHA-512" hashValue="mG8I/aCSj8jAa7so8bFrieVaKI7r89AwCMLy6fyZ4x1Dz2mkzpO6rBmH8r6Qzhl+fZ7RHy3/LshpoEt1XTUSFg==" saltValue="nsjBhKpjRu2ug+RFdthFTQ==" spinCount="100000" sheet="1" objects="1" scenarios="1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C5D28-3ACB-4AC4-8CB3-D04304ACF149}">
  <sheetPr codeName="Hoja5">
    <tabColor theme="7" tint="-0.499984740745262"/>
  </sheetPr>
  <dimension ref="A1:AQ96"/>
  <sheetViews>
    <sheetView zoomScale="80" zoomScaleNormal="80" workbookViewId="0">
      <pane ySplit="2" topLeftCell="A77" activePane="bottomLeft" state="frozen"/>
      <selection activeCell="C20" sqref="C20"/>
      <selection pane="bottomLeft" activeCell="F34" sqref="F34"/>
    </sheetView>
  </sheetViews>
  <sheetFormatPr baseColWidth="10" defaultColWidth="11.109375" defaultRowHeight="14.4" x14ac:dyDescent="0.3"/>
  <cols>
    <col min="1" max="3" width="11.109375" style="326"/>
    <col min="4" max="4" width="11.5546875" style="326" bestFit="1" customWidth="1"/>
    <col min="5" max="5" width="11.6640625" style="326" bestFit="1" customWidth="1"/>
    <col min="6" max="6" width="54.33203125" style="326" bestFit="1" customWidth="1"/>
    <col min="7" max="7" width="9.88671875" style="326" bestFit="1" customWidth="1"/>
    <col min="8" max="8" width="20.109375" style="326" customWidth="1"/>
    <col min="9" max="9" width="13.109375" style="326" bestFit="1" customWidth="1"/>
    <col min="10" max="10" width="10.6640625" style="326" bestFit="1" customWidth="1"/>
    <col min="11" max="11" width="9.44140625" style="326" bestFit="1" customWidth="1"/>
    <col min="12" max="12" width="22.6640625" style="326" customWidth="1"/>
    <col min="13" max="13" width="10.5546875" style="326" customWidth="1"/>
    <col min="14" max="14" width="45.6640625" style="326" bestFit="1" customWidth="1"/>
    <col min="15" max="15" width="11.5546875" style="326" customWidth="1"/>
    <col min="16" max="16" width="17.44140625" style="326" customWidth="1"/>
    <col min="17" max="17" width="9.33203125" style="326" bestFit="1" customWidth="1"/>
    <col min="18" max="18" width="10.33203125" style="326" bestFit="1" customWidth="1"/>
    <col min="19" max="19" width="11" style="326" bestFit="1" customWidth="1"/>
    <col min="20" max="20" width="6.5546875" style="326" bestFit="1" customWidth="1"/>
    <col min="21" max="21" width="8.109375" style="326" bestFit="1" customWidth="1"/>
    <col min="22" max="22" width="7.33203125" style="326" bestFit="1" customWidth="1"/>
    <col min="23" max="23" width="51.6640625" style="326" bestFit="1" customWidth="1"/>
    <col min="24" max="24" width="14.44140625" style="326" bestFit="1" customWidth="1"/>
    <col min="25" max="25" width="23.6640625" style="326" bestFit="1" customWidth="1"/>
    <col min="26" max="26" width="31" style="326" bestFit="1" customWidth="1"/>
    <col min="27" max="27" width="31.33203125" style="326" bestFit="1" customWidth="1"/>
    <col min="28" max="28" width="18.44140625" style="326" bestFit="1" customWidth="1"/>
    <col min="29" max="30" width="32.109375" style="326" customWidth="1"/>
    <col min="31" max="32" width="20.88671875" style="326" customWidth="1"/>
    <col min="33" max="33" width="19.44140625" style="326" customWidth="1"/>
    <col min="34" max="34" width="19.44140625" style="329" customWidth="1"/>
    <col min="35" max="36" width="19.44140625" style="326" customWidth="1"/>
    <col min="37" max="37" width="11.6640625" style="326" customWidth="1"/>
    <col min="38" max="38" width="11.44140625" style="326" customWidth="1"/>
    <col min="39" max="39" width="15.109375" style="326" bestFit="1" customWidth="1"/>
    <col min="40" max="40" width="9.33203125" style="326" bestFit="1" customWidth="1"/>
    <col min="41" max="41" width="13.5546875" style="326" bestFit="1" customWidth="1"/>
    <col min="42" max="42" width="53.88671875" style="326" bestFit="1" customWidth="1"/>
    <col min="43" max="43" width="5.88671875" style="326" bestFit="1" customWidth="1"/>
    <col min="44" max="16384" width="11.109375" style="326"/>
  </cols>
  <sheetData>
    <row r="1" spans="2:43" s="320" customFormat="1" ht="29.25" customHeight="1" x14ac:dyDescent="0.3">
      <c r="AH1" s="321"/>
    </row>
    <row r="2" spans="2:43" s="322" customFormat="1" ht="21.75" customHeight="1" x14ac:dyDescent="0.3">
      <c r="B2" s="323" t="s">
        <v>1218</v>
      </c>
      <c r="C2" s="324" t="s">
        <v>1219</v>
      </c>
      <c r="D2" s="325" t="s">
        <v>18</v>
      </c>
      <c r="E2" s="325" t="s">
        <v>19</v>
      </c>
      <c r="F2" s="325" t="s">
        <v>20</v>
      </c>
      <c r="G2" s="325" t="s">
        <v>286</v>
      </c>
      <c r="H2" s="325" t="s">
        <v>21</v>
      </c>
      <c r="I2" s="325" t="s">
        <v>1220</v>
      </c>
      <c r="J2" s="325" t="s">
        <v>1221</v>
      </c>
      <c r="K2" s="325" t="s">
        <v>288</v>
      </c>
      <c r="L2" s="325" t="s">
        <v>1222</v>
      </c>
      <c r="M2" s="325" t="s">
        <v>1223</v>
      </c>
      <c r="N2" s="325" t="s">
        <v>1224</v>
      </c>
      <c r="O2" s="325" t="s">
        <v>29</v>
      </c>
      <c r="P2" s="325" t="s">
        <v>1225</v>
      </c>
      <c r="Q2" s="325" t="s">
        <v>287</v>
      </c>
      <c r="R2" s="325" t="s">
        <v>1226</v>
      </c>
      <c r="S2" s="325" t="s">
        <v>1227</v>
      </c>
      <c r="T2" s="325" t="s">
        <v>22</v>
      </c>
      <c r="U2" s="325" t="s">
        <v>23</v>
      </c>
      <c r="V2" s="325" t="s">
        <v>24</v>
      </c>
      <c r="W2" s="325" t="s">
        <v>1228</v>
      </c>
      <c r="X2" s="325" t="s">
        <v>25</v>
      </c>
      <c r="Y2" s="325" t="s">
        <v>26</v>
      </c>
      <c r="Z2" s="325" t="s">
        <v>27</v>
      </c>
      <c r="AA2" s="325" t="s">
        <v>28</v>
      </c>
      <c r="AB2" s="325" t="s">
        <v>1229</v>
      </c>
      <c r="AC2" s="325" t="s">
        <v>31</v>
      </c>
      <c r="AD2" s="325" t="s">
        <v>1230</v>
      </c>
      <c r="AE2" s="325" t="s">
        <v>1231</v>
      </c>
      <c r="AF2" s="325" t="s">
        <v>1232</v>
      </c>
      <c r="AG2" s="325" t="s">
        <v>30</v>
      </c>
      <c r="AH2" s="325" t="s">
        <v>1085</v>
      </c>
      <c r="AI2" s="325" t="s">
        <v>1086</v>
      </c>
      <c r="AJ2" s="325" t="s">
        <v>1087</v>
      </c>
      <c r="AK2" s="325" t="s">
        <v>1233</v>
      </c>
      <c r="AL2" s="325" t="s">
        <v>1234</v>
      </c>
      <c r="AM2" s="325" t="s">
        <v>291</v>
      </c>
      <c r="AN2" s="325" t="s">
        <v>1235</v>
      </c>
      <c r="AO2" s="325" t="s">
        <v>1236</v>
      </c>
      <c r="AP2" s="325" t="s">
        <v>1237</v>
      </c>
      <c r="AQ2" s="325" t="s">
        <v>1238</v>
      </c>
    </row>
    <row r="3" spans="2:43" x14ac:dyDescent="0.3">
      <c r="B3" s="327" t="s">
        <v>2199</v>
      </c>
      <c r="C3" s="328" t="s">
        <v>1285</v>
      </c>
      <c r="D3" s="326" t="s">
        <v>1288</v>
      </c>
      <c r="E3" s="326" t="s">
        <v>1286</v>
      </c>
      <c r="F3" s="326" t="s">
        <v>1289</v>
      </c>
      <c r="G3" s="326" t="s">
        <v>1077</v>
      </c>
      <c r="H3" s="326" t="s">
        <v>421</v>
      </c>
      <c r="I3" s="326" t="s">
        <v>1</v>
      </c>
      <c r="J3" s="326" t="s">
        <v>2</v>
      </c>
      <c r="K3" s="326" t="s">
        <v>50</v>
      </c>
      <c r="L3" s="326" t="s">
        <v>1362</v>
      </c>
      <c r="M3" s="326" t="s">
        <v>1078</v>
      </c>
      <c r="N3" s="326" t="s">
        <v>1787</v>
      </c>
      <c r="O3" s="326" t="s">
        <v>32</v>
      </c>
      <c r="P3" s="326" t="s">
        <v>993</v>
      </c>
      <c r="Q3" s="326" t="s">
        <v>32</v>
      </c>
      <c r="R3" s="326" t="s">
        <v>1239</v>
      </c>
      <c r="S3" s="326">
        <v>10803</v>
      </c>
      <c r="T3" s="326" t="s">
        <v>32</v>
      </c>
      <c r="U3" s="326" t="s">
        <v>9</v>
      </c>
      <c r="V3" s="326" t="s">
        <v>3</v>
      </c>
      <c r="W3" s="326" t="s">
        <v>533</v>
      </c>
      <c r="X3" s="326" t="s">
        <v>33</v>
      </c>
      <c r="Y3" s="326" t="s">
        <v>1112</v>
      </c>
      <c r="Z3" s="326" t="s">
        <v>1145</v>
      </c>
      <c r="AA3" s="326" t="s">
        <v>930</v>
      </c>
      <c r="AB3" s="326" t="s">
        <v>199</v>
      </c>
      <c r="AC3" s="326" t="s">
        <v>1885</v>
      </c>
      <c r="AD3" s="326" t="s">
        <v>1886</v>
      </c>
      <c r="AE3" s="326">
        <v>22350428</v>
      </c>
      <c r="AF3" s="326">
        <v>22350936</v>
      </c>
      <c r="AG3" s="326" t="s">
        <v>1287</v>
      </c>
      <c r="AH3" s="329" t="s">
        <v>1887</v>
      </c>
      <c r="AI3" s="326" t="s">
        <v>1283</v>
      </c>
      <c r="AJ3" s="326" t="s">
        <v>1284</v>
      </c>
      <c r="AL3" s="326" t="s">
        <v>1240</v>
      </c>
      <c r="AN3" s="326" t="s">
        <v>1240</v>
      </c>
    </row>
    <row r="4" spans="2:43" x14ac:dyDescent="0.3">
      <c r="B4" s="327" t="s">
        <v>2192</v>
      </c>
      <c r="C4" s="328" t="s">
        <v>1245</v>
      </c>
      <c r="D4" s="326" t="s">
        <v>1250</v>
      </c>
      <c r="E4" s="326" t="s">
        <v>1246</v>
      </c>
      <c r="F4" s="326" t="s">
        <v>1251</v>
      </c>
      <c r="G4" s="326" t="s">
        <v>1</v>
      </c>
      <c r="H4" s="326" t="s">
        <v>419</v>
      </c>
      <c r="I4" s="326" t="s">
        <v>1</v>
      </c>
      <c r="J4" s="326" t="s">
        <v>1</v>
      </c>
      <c r="K4" s="326" t="s">
        <v>50</v>
      </c>
      <c r="L4" s="326" t="s">
        <v>1362</v>
      </c>
      <c r="M4" s="326" t="s">
        <v>1078</v>
      </c>
      <c r="N4" s="326" t="s">
        <v>1787</v>
      </c>
      <c r="O4" s="326" t="s">
        <v>32</v>
      </c>
      <c r="P4" s="326" t="s">
        <v>993</v>
      </c>
      <c r="Q4" s="326" t="s">
        <v>32</v>
      </c>
      <c r="R4" s="326" t="s">
        <v>1239</v>
      </c>
      <c r="S4" s="326">
        <v>10111</v>
      </c>
      <c r="T4" s="326" t="s">
        <v>32</v>
      </c>
      <c r="U4" s="326" t="s">
        <v>1</v>
      </c>
      <c r="V4" s="326" t="s">
        <v>13</v>
      </c>
      <c r="W4" s="326" t="s">
        <v>491</v>
      </c>
      <c r="X4" s="326" t="s">
        <v>33</v>
      </c>
      <c r="Y4" s="326" t="s">
        <v>33</v>
      </c>
      <c r="Z4" s="326" t="s">
        <v>1106</v>
      </c>
      <c r="AA4" s="326" t="s">
        <v>226</v>
      </c>
      <c r="AB4" s="326" t="s">
        <v>199</v>
      </c>
      <c r="AC4" s="326" t="s">
        <v>1868</v>
      </c>
      <c r="AD4" s="326" t="s">
        <v>1247</v>
      </c>
      <c r="AE4" s="326">
        <v>22271827</v>
      </c>
      <c r="AF4" s="326">
        <v>22262040</v>
      </c>
      <c r="AG4" s="326" t="s">
        <v>1249</v>
      </c>
      <c r="AH4" s="329" t="s">
        <v>1248</v>
      </c>
      <c r="AI4" s="326" t="s">
        <v>1157</v>
      </c>
      <c r="AJ4" s="326" t="s">
        <v>1242</v>
      </c>
      <c r="AL4" s="326" t="s">
        <v>1240</v>
      </c>
      <c r="AN4" s="326" t="s">
        <v>1240</v>
      </c>
    </row>
    <row r="5" spans="2:43" x14ac:dyDescent="0.3">
      <c r="B5" s="327" t="s">
        <v>2245</v>
      </c>
      <c r="C5" s="328" t="s">
        <v>1262</v>
      </c>
      <c r="D5" s="326" t="s">
        <v>1271</v>
      </c>
      <c r="E5" s="326" t="s">
        <v>1263</v>
      </c>
      <c r="F5" s="326" t="s">
        <v>1272</v>
      </c>
      <c r="G5" s="326" t="s">
        <v>111</v>
      </c>
      <c r="H5" s="326" t="s">
        <v>35</v>
      </c>
      <c r="I5" s="326" t="s">
        <v>4</v>
      </c>
      <c r="J5" s="326" t="s">
        <v>4</v>
      </c>
      <c r="K5" s="326" t="s">
        <v>50</v>
      </c>
      <c r="L5" s="326" t="s">
        <v>1362</v>
      </c>
      <c r="M5" s="326" t="s">
        <v>1078</v>
      </c>
      <c r="N5" s="326" t="s">
        <v>1787</v>
      </c>
      <c r="O5" s="326" t="s">
        <v>32</v>
      </c>
      <c r="P5" s="326" t="s">
        <v>993</v>
      </c>
      <c r="Q5" s="326" t="s">
        <v>34</v>
      </c>
      <c r="R5" s="326" t="s">
        <v>1264</v>
      </c>
      <c r="S5" s="326">
        <v>10308</v>
      </c>
      <c r="T5" s="326" t="s">
        <v>32</v>
      </c>
      <c r="U5" s="326" t="s">
        <v>3</v>
      </c>
      <c r="V5" s="326" t="s">
        <v>9</v>
      </c>
      <c r="W5" s="326" t="s">
        <v>502</v>
      </c>
      <c r="X5" s="326" t="s">
        <v>33</v>
      </c>
      <c r="Y5" s="326" t="s">
        <v>35</v>
      </c>
      <c r="Z5" s="326" t="s">
        <v>1265</v>
      </c>
      <c r="AA5" s="326" t="s">
        <v>68</v>
      </c>
      <c r="AB5" s="326" t="s">
        <v>199</v>
      </c>
      <c r="AC5" s="326" t="s">
        <v>1193</v>
      </c>
      <c r="AD5" s="326" t="s">
        <v>1266</v>
      </c>
      <c r="AE5" s="326">
        <v>25441394</v>
      </c>
      <c r="AF5" s="326">
        <v>25441394</v>
      </c>
      <c r="AG5" s="326" t="s">
        <v>1268</v>
      </c>
      <c r="AH5" s="329" t="s">
        <v>1267</v>
      </c>
      <c r="AI5" s="326" t="s">
        <v>1269</v>
      </c>
      <c r="AJ5" s="326" t="s">
        <v>1270</v>
      </c>
      <c r="AL5" s="326" t="s">
        <v>1240</v>
      </c>
      <c r="AN5" s="326" t="s">
        <v>1240</v>
      </c>
    </row>
    <row r="6" spans="2:43" x14ac:dyDescent="0.3">
      <c r="B6" s="327" t="s">
        <v>2244</v>
      </c>
      <c r="C6" s="328" t="s">
        <v>1461</v>
      </c>
      <c r="D6" s="326" t="s">
        <v>1467</v>
      </c>
      <c r="E6" s="326" t="s">
        <v>1462</v>
      </c>
      <c r="F6" s="326" t="s">
        <v>1468</v>
      </c>
      <c r="G6" s="326" t="s">
        <v>111</v>
      </c>
      <c r="H6" s="326" t="s">
        <v>35</v>
      </c>
      <c r="I6" s="326" t="s">
        <v>4</v>
      </c>
      <c r="J6" s="326" t="s">
        <v>4</v>
      </c>
      <c r="K6" s="326" t="s">
        <v>50</v>
      </c>
      <c r="L6" s="326" t="s">
        <v>1362</v>
      </c>
      <c r="M6" s="326" t="s">
        <v>1078</v>
      </c>
      <c r="N6" s="326" t="s">
        <v>1787</v>
      </c>
      <c r="O6" s="326" t="s">
        <v>32</v>
      </c>
      <c r="P6" s="326" t="s">
        <v>993</v>
      </c>
      <c r="Q6" s="326" t="s">
        <v>34</v>
      </c>
      <c r="R6" s="326" t="s">
        <v>1264</v>
      </c>
      <c r="S6" s="326">
        <v>30107</v>
      </c>
      <c r="T6" s="326" t="s">
        <v>36</v>
      </c>
      <c r="U6" s="326" t="s">
        <v>1</v>
      </c>
      <c r="V6" s="326" t="s">
        <v>7</v>
      </c>
      <c r="W6" s="326" t="s">
        <v>697</v>
      </c>
      <c r="X6" s="326" t="s">
        <v>58</v>
      </c>
      <c r="Y6" s="326" t="s">
        <v>58</v>
      </c>
      <c r="Z6" s="326" t="s">
        <v>69</v>
      </c>
      <c r="AA6" s="326" t="s">
        <v>1463</v>
      </c>
      <c r="AB6" s="326" t="s">
        <v>199</v>
      </c>
      <c r="AC6" s="326" t="s">
        <v>1464</v>
      </c>
      <c r="AD6" s="326" t="s">
        <v>2077</v>
      </c>
      <c r="AE6" s="326">
        <v>25480733</v>
      </c>
      <c r="AF6" s="326">
        <v>25489813</v>
      </c>
      <c r="AG6" s="326" t="s">
        <v>1466</v>
      </c>
      <c r="AH6" s="329" t="s">
        <v>1465</v>
      </c>
      <c r="AI6" s="326" t="s">
        <v>1269</v>
      </c>
      <c r="AJ6" s="326" t="s">
        <v>1270</v>
      </c>
      <c r="AL6" s="326" t="s">
        <v>1240</v>
      </c>
      <c r="AN6" s="326" t="s">
        <v>1240</v>
      </c>
    </row>
    <row r="7" spans="2:43" x14ac:dyDescent="0.3">
      <c r="B7" s="327" t="s">
        <v>2242</v>
      </c>
      <c r="C7" s="328" t="s">
        <v>1292</v>
      </c>
      <c r="D7" s="326" t="s">
        <v>1300</v>
      </c>
      <c r="E7" s="326" t="s">
        <v>1293</v>
      </c>
      <c r="F7" s="326" t="s">
        <v>1301</v>
      </c>
      <c r="G7" s="326" t="s">
        <v>111</v>
      </c>
      <c r="H7" s="326" t="s">
        <v>35</v>
      </c>
      <c r="I7" s="326" t="s">
        <v>5</v>
      </c>
      <c r="J7" s="326" t="s">
        <v>4</v>
      </c>
      <c r="K7" s="326" t="s">
        <v>50</v>
      </c>
      <c r="L7" s="326" t="s">
        <v>1362</v>
      </c>
      <c r="M7" s="326" t="s">
        <v>1078</v>
      </c>
      <c r="N7" s="326" t="s">
        <v>1787</v>
      </c>
      <c r="O7" s="326" t="s">
        <v>32</v>
      </c>
      <c r="P7" s="326" t="s">
        <v>993</v>
      </c>
      <c r="Q7" s="326" t="s">
        <v>34</v>
      </c>
      <c r="R7" s="326" t="s">
        <v>1264</v>
      </c>
      <c r="S7" s="326">
        <v>11201</v>
      </c>
      <c r="T7" s="326" t="s">
        <v>32</v>
      </c>
      <c r="U7" s="326" t="s">
        <v>14</v>
      </c>
      <c r="V7" s="326" t="s">
        <v>1</v>
      </c>
      <c r="W7" s="326" t="s">
        <v>554</v>
      </c>
      <c r="X7" s="326" t="s">
        <v>33</v>
      </c>
      <c r="Y7" s="326" t="s">
        <v>1164</v>
      </c>
      <c r="Z7" s="326" t="s">
        <v>1294</v>
      </c>
      <c r="AA7" s="326" t="s">
        <v>1294</v>
      </c>
      <c r="AB7" s="326" t="s">
        <v>199</v>
      </c>
      <c r="AC7" s="326" t="s">
        <v>1295</v>
      </c>
      <c r="AD7" s="326" t="s">
        <v>1296</v>
      </c>
      <c r="AE7" s="326">
        <v>24100840</v>
      </c>
      <c r="AF7" s="326" t="s">
        <v>1088</v>
      </c>
      <c r="AG7" s="326" t="s">
        <v>1297</v>
      </c>
      <c r="AH7" s="329" t="s">
        <v>1298</v>
      </c>
      <c r="AI7" s="326" t="s">
        <v>1195</v>
      </c>
      <c r="AJ7" s="326" t="s">
        <v>1299</v>
      </c>
      <c r="AL7" s="326" t="s">
        <v>1240</v>
      </c>
      <c r="AN7" s="326" t="s">
        <v>1240</v>
      </c>
    </row>
    <row r="8" spans="2:43" x14ac:dyDescent="0.3">
      <c r="B8" s="327" t="s">
        <v>2194</v>
      </c>
      <c r="C8" s="328" t="s">
        <v>1274</v>
      </c>
      <c r="D8" s="326" t="s">
        <v>1279</v>
      </c>
      <c r="E8" s="326" t="s">
        <v>1275</v>
      </c>
      <c r="F8" s="326" t="s">
        <v>1280</v>
      </c>
      <c r="G8" s="326" t="s">
        <v>2</v>
      </c>
      <c r="H8" s="326" t="s">
        <v>65</v>
      </c>
      <c r="I8" s="326" t="s">
        <v>1</v>
      </c>
      <c r="J8" s="326" t="s">
        <v>5</v>
      </c>
      <c r="K8" s="326" t="s">
        <v>50</v>
      </c>
      <c r="L8" s="326" t="s">
        <v>1362</v>
      </c>
      <c r="M8" s="326" t="s">
        <v>1078</v>
      </c>
      <c r="N8" s="326" t="s">
        <v>1787</v>
      </c>
      <c r="O8" s="326" t="s">
        <v>32</v>
      </c>
      <c r="P8" s="326" t="s">
        <v>993</v>
      </c>
      <c r="Q8" s="326" t="s">
        <v>32</v>
      </c>
      <c r="R8" s="326" t="s">
        <v>1239</v>
      </c>
      <c r="S8" s="326">
        <v>10401</v>
      </c>
      <c r="T8" s="326" t="s">
        <v>32</v>
      </c>
      <c r="U8" s="326" t="s">
        <v>4</v>
      </c>
      <c r="V8" s="326" t="s">
        <v>1</v>
      </c>
      <c r="W8" s="326" t="s">
        <v>508</v>
      </c>
      <c r="X8" s="326" t="s">
        <v>33</v>
      </c>
      <c r="Y8" s="326" t="s">
        <v>65</v>
      </c>
      <c r="Z8" s="326" t="s">
        <v>73</v>
      </c>
      <c r="AA8" s="326" t="s">
        <v>1276</v>
      </c>
      <c r="AB8" s="326" t="s">
        <v>199</v>
      </c>
      <c r="AC8" s="326" t="s">
        <v>1877</v>
      </c>
      <c r="AD8" s="326" t="s">
        <v>1277</v>
      </c>
      <c r="AE8" s="326">
        <v>21065400</v>
      </c>
      <c r="AF8" s="326" t="s">
        <v>1088</v>
      </c>
      <c r="AG8" s="326" t="s">
        <v>1278</v>
      </c>
      <c r="AH8" s="329" t="s">
        <v>1878</v>
      </c>
      <c r="AI8" s="326" t="s">
        <v>1147</v>
      </c>
      <c r="AJ8" s="326" t="s">
        <v>1273</v>
      </c>
      <c r="AL8" s="326" t="s">
        <v>1240</v>
      </c>
      <c r="AN8" s="326" t="s">
        <v>1240</v>
      </c>
    </row>
    <row r="9" spans="2:43" x14ac:dyDescent="0.3">
      <c r="B9" s="327" t="s">
        <v>2198</v>
      </c>
      <c r="C9" s="328" t="s">
        <v>1327</v>
      </c>
      <c r="D9" s="326" t="s">
        <v>1333</v>
      </c>
      <c r="E9" s="326" t="s">
        <v>1328</v>
      </c>
      <c r="F9" s="326" t="s">
        <v>1334</v>
      </c>
      <c r="G9" s="326" t="s">
        <v>54</v>
      </c>
      <c r="H9" s="326" t="s">
        <v>83</v>
      </c>
      <c r="I9" s="326" t="s">
        <v>3</v>
      </c>
      <c r="J9" s="326" t="s">
        <v>6</v>
      </c>
      <c r="K9" s="326" t="s">
        <v>50</v>
      </c>
      <c r="L9" s="326" t="s">
        <v>1362</v>
      </c>
      <c r="M9" s="326" t="s">
        <v>1078</v>
      </c>
      <c r="N9" s="326" t="s">
        <v>1787</v>
      </c>
      <c r="O9" s="326" t="s">
        <v>32</v>
      </c>
      <c r="P9" s="326" t="s">
        <v>993</v>
      </c>
      <c r="Q9" s="326" t="s">
        <v>32</v>
      </c>
      <c r="R9" s="326" t="s">
        <v>1239</v>
      </c>
      <c r="S9" s="326">
        <v>11903</v>
      </c>
      <c r="T9" s="326" t="s">
        <v>32</v>
      </c>
      <c r="U9" s="326" t="s">
        <v>84</v>
      </c>
      <c r="V9" s="326" t="s">
        <v>3</v>
      </c>
      <c r="W9" s="326" t="s">
        <v>581</v>
      </c>
      <c r="X9" s="326" t="s">
        <v>33</v>
      </c>
      <c r="Y9" s="326" t="s">
        <v>83</v>
      </c>
      <c r="Z9" s="326" t="s">
        <v>86</v>
      </c>
      <c r="AA9" s="326" t="s">
        <v>1329</v>
      </c>
      <c r="AB9" s="326" t="s">
        <v>1315</v>
      </c>
      <c r="AC9" s="326" t="s">
        <v>1884</v>
      </c>
      <c r="AD9" s="326" t="s">
        <v>1330</v>
      </c>
      <c r="AE9" s="326">
        <v>27710910</v>
      </c>
      <c r="AF9" s="326" t="s">
        <v>1088</v>
      </c>
      <c r="AG9" s="326" t="s">
        <v>995</v>
      </c>
      <c r="AH9" s="329" t="s">
        <v>1331</v>
      </c>
      <c r="AI9" s="326" t="s">
        <v>1142</v>
      </c>
      <c r="AJ9" s="326" t="s">
        <v>1332</v>
      </c>
      <c r="AL9" s="326" t="s">
        <v>1240</v>
      </c>
      <c r="AN9" s="326" t="s">
        <v>1240</v>
      </c>
    </row>
    <row r="10" spans="2:43" x14ac:dyDescent="0.3">
      <c r="B10" s="327" t="s">
        <v>2214</v>
      </c>
      <c r="C10" s="328" t="s">
        <v>1335</v>
      </c>
      <c r="D10" s="326" t="s">
        <v>1340</v>
      </c>
      <c r="E10" s="326" t="s">
        <v>1336</v>
      </c>
      <c r="F10" s="326" t="s">
        <v>1341</v>
      </c>
      <c r="G10" s="326" t="s">
        <v>54</v>
      </c>
      <c r="H10" s="326" t="s">
        <v>83</v>
      </c>
      <c r="I10" s="326" t="s">
        <v>7</v>
      </c>
      <c r="J10" s="326" t="s">
        <v>6</v>
      </c>
      <c r="K10" s="326" t="s">
        <v>50</v>
      </c>
      <c r="L10" s="326" t="s">
        <v>1362</v>
      </c>
      <c r="M10" s="326" t="s">
        <v>1078</v>
      </c>
      <c r="N10" s="326" t="s">
        <v>1787</v>
      </c>
      <c r="O10" s="326" t="s">
        <v>32</v>
      </c>
      <c r="P10" s="326" t="s">
        <v>993</v>
      </c>
      <c r="Q10" s="326" t="s">
        <v>34</v>
      </c>
      <c r="R10" s="326" t="s">
        <v>1264</v>
      </c>
      <c r="S10" s="326">
        <v>11906</v>
      </c>
      <c r="T10" s="326" t="s">
        <v>32</v>
      </c>
      <c r="U10" s="326" t="s">
        <v>84</v>
      </c>
      <c r="V10" s="326" t="s">
        <v>6</v>
      </c>
      <c r="W10" s="326" t="s">
        <v>584</v>
      </c>
      <c r="X10" s="326" t="s">
        <v>33</v>
      </c>
      <c r="Y10" s="326" t="s">
        <v>83</v>
      </c>
      <c r="Z10" s="326" t="s">
        <v>1337</v>
      </c>
      <c r="AA10" s="326" t="s">
        <v>47</v>
      </c>
      <c r="AB10" s="326" t="s">
        <v>1315</v>
      </c>
      <c r="AC10" s="326" t="s">
        <v>2004</v>
      </c>
      <c r="AD10" s="326" t="s">
        <v>2005</v>
      </c>
      <c r="AE10" s="326">
        <v>27370025</v>
      </c>
      <c r="AF10" s="326">
        <v>27370168</v>
      </c>
      <c r="AG10" s="326" t="s">
        <v>2006</v>
      </c>
      <c r="AH10" s="329" t="s">
        <v>1338</v>
      </c>
      <c r="AI10" s="326" t="s">
        <v>1183</v>
      </c>
      <c r="AJ10" s="326" t="s">
        <v>1339</v>
      </c>
      <c r="AL10" s="326" t="s">
        <v>1240</v>
      </c>
      <c r="AN10" s="326" t="s">
        <v>1240</v>
      </c>
    </row>
    <row r="11" spans="2:43" x14ac:dyDescent="0.3">
      <c r="B11" s="327" t="s">
        <v>2215</v>
      </c>
      <c r="C11" s="328" t="s">
        <v>1342</v>
      </c>
      <c r="D11" s="326" t="s">
        <v>1347</v>
      </c>
      <c r="E11" s="326" t="s">
        <v>1343</v>
      </c>
      <c r="F11" s="326" t="s">
        <v>1348</v>
      </c>
      <c r="G11" s="326" t="s">
        <v>54</v>
      </c>
      <c r="H11" s="326" t="s">
        <v>83</v>
      </c>
      <c r="I11" s="326" t="s">
        <v>9</v>
      </c>
      <c r="J11" s="326" t="s">
        <v>6</v>
      </c>
      <c r="K11" s="326" t="s">
        <v>50</v>
      </c>
      <c r="L11" s="326" t="s">
        <v>1362</v>
      </c>
      <c r="M11" s="326" t="s">
        <v>1078</v>
      </c>
      <c r="N11" s="326" t="s">
        <v>1787</v>
      </c>
      <c r="O11" s="326" t="s">
        <v>32</v>
      </c>
      <c r="P11" s="326" t="s">
        <v>993</v>
      </c>
      <c r="Q11" s="326" t="s">
        <v>34</v>
      </c>
      <c r="R11" s="326" t="s">
        <v>1264</v>
      </c>
      <c r="S11" s="326">
        <v>11907</v>
      </c>
      <c r="T11" s="326" t="s">
        <v>32</v>
      </c>
      <c r="U11" s="326" t="s">
        <v>84</v>
      </c>
      <c r="V11" s="326" t="s">
        <v>7</v>
      </c>
      <c r="W11" s="326" t="s">
        <v>585</v>
      </c>
      <c r="X11" s="326" t="s">
        <v>33</v>
      </c>
      <c r="Y11" s="326" t="s">
        <v>83</v>
      </c>
      <c r="Z11" s="326" t="s">
        <v>1168</v>
      </c>
      <c r="AA11" s="326" t="s">
        <v>1168</v>
      </c>
      <c r="AB11" s="326" t="s">
        <v>1315</v>
      </c>
      <c r="AC11" s="326" t="s">
        <v>2007</v>
      </c>
      <c r="AD11" s="326" t="s">
        <v>2008</v>
      </c>
      <c r="AE11" s="326">
        <v>27360104</v>
      </c>
      <c r="AF11" s="326" t="s">
        <v>1088</v>
      </c>
      <c r="AG11" s="326" t="s">
        <v>1345</v>
      </c>
      <c r="AH11" s="329" t="s">
        <v>1344</v>
      </c>
      <c r="AI11" s="326" t="s">
        <v>1188</v>
      </c>
      <c r="AJ11" s="326" t="s">
        <v>1346</v>
      </c>
      <c r="AL11" s="326" t="s">
        <v>1240</v>
      </c>
      <c r="AN11" s="326" t="s">
        <v>1240</v>
      </c>
    </row>
    <row r="12" spans="2:43" x14ac:dyDescent="0.3">
      <c r="B12" s="327" t="s">
        <v>2270</v>
      </c>
      <c r="C12" s="328" t="s">
        <v>1316</v>
      </c>
      <c r="D12" s="326" t="s">
        <v>1325</v>
      </c>
      <c r="E12" s="326" t="s">
        <v>1317</v>
      </c>
      <c r="F12" s="326" t="s">
        <v>1326</v>
      </c>
      <c r="G12" s="326" t="s">
        <v>54</v>
      </c>
      <c r="H12" s="326" t="s">
        <v>83</v>
      </c>
      <c r="I12" s="326" t="s">
        <v>5</v>
      </c>
      <c r="J12" s="326" t="s">
        <v>6</v>
      </c>
      <c r="K12" s="326" t="s">
        <v>50</v>
      </c>
      <c r="L12" s="326" t="s">
        <v>1362</v>
      </c>
      <c r="M12" s="326" t="s">
        <v>1078</v>
      </c>
      <c r="N12" s="326" t="s">
        <v>1787</v>
      </c>
      <c r="O12" s="326" t="s">
        <v>32</v>
      </c>
      <c r="P12" s="326" t="s">
        <v>993</v>
      </c>
      <c r="Q12" s="326" t="s">
        <v>34</v>
      </c>
      <c r="R12" s="326" t="s">
        <v>1264</v>
      </c>
      <c r="S12" s="326">
        <v>11902</v>
      </c>
      <c r="T12" s="326" t="s">
        <v>32</v>
      </c>
      <c r="U12" s="326" t="s">
        <v>84</v>
      </c>
      <c r="V12" s="326" t="s">
        <v>2</v>
      </c>
      <c r="W12" s="326" t="s">
        <v>1318</v>
      </c>
      <c r="X12" s="326" t="s">
        <v>33</v>
      </c>
      <c r="Y12" s="326" t="s">
        <v>83</v>
      </c>
      <c r="Z12" s="326" t="s">
        <v>1319</v>
      </c>
      <c r="AA12" s="326" t="s">
        <v>1320</v>
      </c>
      <c r="AB12" s="326" t="s">
        <v>1315</v>
      </c>
      <c r="AC12" s="326" t="s">
        <v>2164</v>
      </c>
      <c r="AD12" s="326" t="s">
        <v>1321</v>
      </c>
      <c r="AE12" s="326">
        <v>27382457</v>
      </c>
      <c r="AF12" s="326" t="s">
        <v>1088</v>
      </c>
      <c r="AG12" s="326" t="s">
        <v>1322</v>
      </c>
      <c r="AH12" s="329" t="s">
        <v>1323</v>
      </c>
      <c r="AI12" s="326" t="s">
        <v>1172</v>
      </c>
      <c r="AJ12" s="326" t="s">
        <v>1324</v>
      </c>
      <c r="AL12" s="326" t="s">
        <v>1240</v>
      </c>
      <c r="AN12" s="326" t="s">
        <v>1240</v>
      </c>
    </row>
    <row r="13" spans="2:43" x14ac:dyDescent="0.3">
      <c r="B13" s="327" t="s">
        <v>2222</v>
      </c>
      <c r="C13" s="328" t="s">
        <v>1378</v>
      </c>
      <c r="D13" s="326" t="s">
        <v>1382</v>
      </c>
      <c r="E13" s="326" t="s">
        <v>1379</v>
      </c>
      <c r="F13" s="326" t="s">
        <v>1383</v>
      </c>
      <c r="G13" s="326" t="s">
        <v>3</v>
      </c>
      <c r="H13" s="326" t="s">
        <v>38</v>
      </c>
      <c r="I13" s="326" t="s">
        <v>10</v>
      </c>
      <c r="J13" s="326" t="s">
        <v>9</v>
      </c>
      <c r="K13" s="326" t="s">
        <v>50</v>
      </c>
      <c r="L13" s="326" t="s">
        <v>1362</v>
      </c>
      <c r="M13" s="326" t="s">
        <v>1078</v>
      </c>
      <c r="N13" s="326" t="s">
        <v>1787</v>
      </c>
      <c r="O13" s="326" t="s">
        <v>32</v>
      </c>
      <c r="P13" s="326" t="s">
        <v>993</v>
      </c>
      <c r="Q13" s="326" t="s">
        <v>34</v>
      </c>
      <c r="R13" s="326" t="s">
        <v>1264</v>
      </c>
      <c r="S13" s="326">
        <v>20401</v>
      </c>
      <c r="T13" s="326" t="s">
        <v>34</v>
      </c>
      <c r="U13" s="326" t="s">
        <v>4</v>
      </c>
      <c r="V13" s="326" t="s">
        <v>1</v>
      </c>
      <c r="W13" s="326" t="s">
        <v>624</v>
      </c>
      <c r="X13" s="326" t="s">
        <v>38</v>
      </c>
      <c r="Y13" s="326" t="s">
        <v>1194</v>
      </c>
      <c r="Z13" s="326" t="s">
        <v>1194</v>
      </c>
      <c r="AA13" s="326" t="s">
        <v>1194</v>
      </c>
      <c r="AB13" s="326" t="s">
        <v>1380</v>
      </c>
      <c r="AC13" s="326" t="s">
        <v>2021</v>
      </c>
      <c r="AD13" s="326" t="s">
        <v>2022</v>
      </c>
      <c r="AE13" s="326">
        <v>24279428</v>
      </c>
      <c r="AF13" s="326">
        <v>24284911</v>
      </c>
      <c r="AG13" s="326" t="s">
        <v>401</v>
      </c>
      <c r="AH13" s="329" t="s">
        <v>2023</v>
      </c>
      <c r="AI13" s="326" t="s">
        <v>942</v>
      </c>
      <c r="AJ13" s="326" t="s">
        <v>1381</v>
      </c>
      <c r="AL13" s="326" t="s">
        <v>1240</v>
      </c>
      <c r="AN13" s="326" t="s">
        <v>1240</v>
      </c>
    </row>
    <row r="14" spans="2:43" x14ac:dyDescent="0.3">
      <c r="B14" s="332" t="s">
        <v>2275</v>
      </c>
      <c r="C14" s="333" t="s">
        <v>1370</v>
      </c>
      <c r="D14" s="334" t="s">
        <v>2180</v>
      </c>
      <c r="E14" s="335" t="s">
        <v>1371</v>
      </c>
      <c r="F14" s="335" t="s">
        <v>2181</v>
      </c>
      <c r="G14" s="335" t="s">
        <v>4</v>
      </c>
      <c r="H14" s="335" t="s">
        <v>37</v>
      </c>
      <c r="I14" s="335" t="s">
        <v>3</v>
      </c>
      <c r="J14" s="335" t="s">
        <v>10</v>
      </c>
      <c r="K14" s="335" t="s">
        <v>50</v>
      </c>
      <c r="L14" s="335" t="s">
        <v>1362</v>
      </c>
      <c r="M14" s="334" t="s">
        <v>1078</v>
      </c>
      <c r="N14" s="335" t="s">
        <v>1787</v>
      </c>
      <c r="O14" s="335" t="s">
        <v>32</v>
      </c>
      <c r="P14" s="335" t="s">
        <v>993</v>
      </c>
      <c r="Q14" s="335" t="s">
        <v>34</v>
      </c>
      <c r="R14" s="335" t="s">
        <v>1264</v>
      </c>
      <c r="S14" s="335">
        <v>20205</v>
      </c>
      <c r="T14" s="335" t="s">
        <v>34</v>
      </c>
      <c r="U14" s="335" t="s">
        <v>2</v>
      </c>
      <c r="V14" s="335" t="s">
        <v>5</v>
      </c>
      <c r="W14" s="335" t="s">
        <v>608</v>
      </c>
      <c r="X14" s="335" t="s">
        <v>38</v>
      </c>
      <c r="Y14" s="335" t="s">
        <v>1102</v>
      </c>
      <c r="Z14" s="335" t="s">
        <v>1372</v>
      </c>
      <c r="AA14" s="335" t="s">
        <v>1372</v>
      </c>
      <c r="AB14" s="335" t="s">
        <v>199</v>
      </c>
      <c r="AC14" s="335" t="s">
        <v>1373</v>
      </c>
      <c r="AD14" s="335" t="s">
        <v>1374</v>
      </c>
      <c r="AE14" s="335">
        <v>24478348</v>
      </c>
      <c r="AF14" s="335">
        <v>24478195</v>
      </c>
      <c r="AG14" s="335" t="s">
        <v>1375</v>
      </c>
      <c r="AH14" s="336" t="s">
        <v>1376</v>
      </c>
      <c r="AI14" s="335" t="s">
        <v>1103</v>
      </c>
      <c r="AJ14" s="335" t="s">
        <v>1377</v>
      </c>
      <c r="AK14" s="335"/>
      <c r="AL14" s="335" t="s">
        <v>1240</v>
      </c>
      <c r="AM14" s="335"/>
      <c r="AN14" s="335" t="s">
        <v>1240</v>
      </c>
      <c r="AO14" s="335"/>
      <c r="AP14" s="335"/>
      <c r="AQ14" s="335"/>
    </row>
    <row r="15" spans="2:43" x14ac:dyDescent="0.3">
      <c r="B15" s="327" t="s">
        <v>2204</v>
      </c>
      <c r="C15" s="328" t="s">
        <v>1396</v>
      </c>
      <c r="D15" s="326" t="s">
        <v>1402</v>
      </c>
      <c r="E15" s="326" t="s">
        <v>1397</v>
      </c>
      <c r="F15" s="326" t="s">
        <v>1403</v>
      </c>
      <c r="G15" s="326" t="s">
        <v>41</v>
      </c>
      <c r="H15" s="326" t="s">
        <v>53</v>
      </c>
      <c r="I15" s="326" t="s">
        <v>4</v>
      </c>
      <c r="J15" s="326" t="s">
        <v>11</v>
      </c>
      <c r="K15" s="326" t="s">
        <v>50</v>
      </c>
      <c r="L15" s="326" t="s">
        <v>1362</v>
      </c>
      <c r="M15" s="326" t="s">
        <v>1078</v>
      </c>
      <c r="N15" s="326" t="s">
        <v>1787</v>
      </c>
      <c r="O15" s="326" t="s">
        <v>32</v>
      </c>
      <c r="P15" s="326" t="s">
        <v>993</v>
      </c>
      <c r="Q15" s="326" t="s">
        <v>34</v>
      </c>
      <c r="R15" s="326" t="s">
        <v>1264</v>
      </c>
      <c r="S15" s="326">
        <v>21004</v>
      </c>
      <c r="T15" s="326" t="s">
        <v>34</v>
      </c>
      <c r="U15" s="326" t="s">
        <v>11</v>
      </c>
      <c r="V15" s="326" t="s">
        <v>4</v>
      </c>
      <c r="W15" s="326" t="s">
        <v>1398</v>
      </c>
      <c r="X15" s="326" t="s">
        <v>38</v>
      </c>
      <c r="Y15" s="326" t="s">
        <v>53</v>
      </c>
      <c r="Z15" s="326" t="s">
        <v>101</v>
      </c>
      <c r="AA15" s="326" t="s">
        <v>101</v>
      </c>
      <c r="AB15" s="326" t="s">
        <v>1387</v>
      </c>
      <c r="AC15" s="326" t="s">
        <v>1893</v>
      </c>
      <c r="AD15" s="326" t="s">
        <v>1399</v>
      </c>
      <c r="AE15" s="326">
        <v>24740059</v>
      </c>
      <c r="AF15" s="326">
        <v>24744189</v>
      </c>
      <c r="AG15" s="326" t="s">
        <v>1894</v>
      </c>
      <c r="AH15" s="329" t="s">
        <v>1400</v>
      </c>
      <c r="AI15" s="326" t="s">
        <v>1127</v>
      </c>
      <c r="AJ15" s="326" t="s">
        <v>1401</v>
      </c>
      <c r="AL15" s="326" t="s">
        <v>1240</v>
      </c>
      <c r="AN15" s="326" t="s">
        <v>1240</v>
      </c>
    </row>
    <row r="16" spans="2:43" x14ac:dyDescent="0.3">
      <c r="B16" s="327" t="s">
        <v>2235</v>
      </c>
      <c r="C16" s="328" t="s">
        <v>1443</v>
      </c>
      <c r="D16" s="326" t="s">
        <v>1449</v>
      </c>
      <c r="E16" s="326" t="s">
        <v>1444</v>
      </c>
      <c r="F16" s="326" t="s">
        <v>1450</v>
      </c>
      <c r="G16" s="330" t="s">
        <v>84</v>
      </c>
      <c r="H16" s="331" t="s">
        <v>940</v>
      </c>
      <c r="I16" s="331" t="s">
        <v>10</v>
      </c>
      <c r="J16" s="330" t="s">
        <v>13</v>
      </c>
      <c r="K16" s="326" t="s">
        <v>50</v>
      </c>
      <c r="L16" s="326" t="s">
        <v>1362</v>
      </c>
      <c r="M16" s="326" t="s">
        <v>1078</v>
      </c>
      <c r="N16" s="326" t="s">
        <v>1787</v>
      </c>
      <c r="O16" s="326" t="s">
        <v>32</v>
      </c>
      <c r="P16" s="326" t="s">
        <v>993</v>
      </c>
      <c r="Q16" s="326" t="s">
        <v>34</v>
      </c>
      <c r="R16" s="326" t="s">
        <v>1264</v>
      </c>
      <c r="S16" s="326">
        <v>21401</v>
      </c>
      <c r="T16" s="326" t="s">
        <v>34</v>
      </c>
      <c r="U16" s="326" t="s">
        <v>54</v>
      </c>
      <c r="V16" s="326" t="s">
        <v>1</v>
      </c>
      <c r="W16" s="326" t="s">
        <v>682</v>
      </c>
      <c r="X16" s="326" t="s">
        <v>38</v>
      </c>
      <c r="Y16" s="326" t="s">
        <v>55</v>
      </c>
      <c r="Z16" s="326" t="s">
        <v>55</v>
      </c>
      <c r="AA16" s="326" t="s">
        <v>55</v>
      </c>
      <c r="AB16" s="326" t="s">
        <v>1387</v>
      </c>
      <c r="AC16" s="326" t="s">
        <v>2066</v>
      </c>
      <c r="AD16" s="326" t="s">
        <v>1445</v>
      </c>
      <c r="AE16" s="326">
        <v>24711110</v>
      </c>
      <c r="AF16" s="326">
        <v>24711110</v>
      </c>
      <c r="AG16" s="326" t="s">
        <v>2067</v>
      </c>
      <c r="AH16" s="329" t="s">
        <v>1446</v>
      </c>
      <c r="AI16" s="326" t="s">
        <v>1447</v>
      </c>
      <c r="AJ16" s="326" t="s">
        <v>1448</v>
      </c>
      <c r="AL16" s="326" t="s">
        <v>1240</v>
      </c>
      <c r="AN16" s="326" t="s">
        <v>1240</v>
      </c>
    </row>
    <row r="17" spans="2:40" x14ac:dyDescent="0.3">
      <c r="B17" s="327" t="s">
        <v>2272</v>
      </c>
      <c r="C17" s="328" t="s">
        <v>1404</v>
      </c>
      <c r="D17" s="326" t="s">
        <v>1410</v>
      </c>
      <c r="E17" s="326" t="s">
        <v>1405</v>
      </c>
      <c r="F17" s="326" t="s">
        <v>1411</v>
      </c>
      <c r="G17" s="326" t="s">
        <v>41</v>
      </c>
      <c r="H17" s="326" t="s">
        <v>53</v>
      </c>
      <c r="I17" s="326" t="s">
        <v>1</v>
      </c>
      <c r="J17" s="326" t="s">
        <v>11</v>
      </c>
      <c r="K17" s="326" t="s">
        <v>50</v>
      </c>
      <c r="L17" s="326" t="s">
        <v>1362</v>
      </c>
      <c r="M17" s="326" t="s">
        <v>1078</v>
      </c>
      <c r="N17" s="326" t="s">
        <v>1787</v>
      </c>
      <c r="O17" s="326" t="s">
        <v>32</v>
      </c>
      <c r="P17" s="326" t="s">
        <v>993</v>
      </c>
      <c r="Q17" s="326" t="s">
        <v>34</v>
      </c>
      <c r="R17" s="326" t="s">
        <v>1264</v>
      </c>
      <c r="S17" s="326">
        <v>21005</v>
      </c>
      <c r="T17" s="326" t="s">
        <v>34</v>
      </c>
      <c r="U17" s="326" t="s">
        <v>11</v>
      </c>
      <c r="V17" s="326" t="s">
        <v>5</v>
      </c>
      <c r="W17" s="326" t="s">
        <v>658</v>
      </c>
      <c r="X17" s="326" t="s">
        <v>38</v>
      </c>
      <c r="Y17" s="326" t="s">
        <v>53</v>
      </c>
      <c r="Z17" s="326" t="s">
        <v>99</v>
      </c>
      <c r="AA17" s="326" t="s">
        <v>81</v>
      </c>
      <c r="AB17" s="326" t="s">
        <v>1387</v>
      </c>
      <c r="AC17" s="326" t="s">
        <v>2168</v>
      </c>
      <c r="AD17" s="326" t="s">
        <v>2169</v>
      </c>
      <c r="AE17" s="326">
        <v>24722726</v>
      </c>
      <c r="AF17" s="326">
        <v>24722726</v>
      </c>
      <c r="AG17" s="326" t="s">
        <v>1407</v>
      </c>
      <c r="AH17" s="329" t="s">
        <v>1406</v>
      </c>
      <c r="AI17" s="326" t="s">
        <v>1408</v>
      </c>
      <c r="AJ17" s="326" t="s">
        <v>1409</v>
      </c>
      <c r="AL17" s="326" t="s">
        <v>1240</v>
      </c>
      <c r="AN17" s="326" t="s">
        <v>1240</v>
      </c>
    </row>
    <row r="18" spans="2:40" x14ac:dyDescent="0.3">
      <c r="B18" s="327" t="s">
        <v>2219</v>
      </c>
      <c r="C18" s="328" t="s">
        <v>1418</v>
      </c>
      <c r="D18" s="326" t="s">
        <v>1426</v>
      </c>
      <c r="E18" s="326" t="s">
        <v>1419</v>
      </c>
      <c r="F18" s="326" t="s">
        <v>1427</v>
      </c>
      <c r="G18" s="326" t="s">
        <v>41</v>
      </c>
      <c r="H18" s="326" t="s">
        <v>53</v>
      </c>
      <c r="I18" s="326" t="s">
        <v>6</v>
      </c>
      <c r="J18" s="326" t="s">
        <v>11</v>
      </c>
      <c r="K18" s="326" t="s">
        <v>50</v>
      </c>
      <c r="L18" s="326" t="s">
        <v>1362</v>
      </c>
      <c r="M18" s="326" t="s">
        <v>1078</v>
      </c>
      <c r="N18" s="326" t="s">
        <v>1787</v>
      </c>
      <c r="O18" s="326" t="s">
        <v>32</v>
      </c>
      <c r="P18" s="326" t="s">
        <v>993</v>
      </c>
      <c r="Q18" s="326" t="s">
        <v>32</v>
      </c>
      <c r="R18" s="326" t="s">
        <v>1239</v>
      </c>
      <c r="S18" s="326">
        <v>21007</v>
      </c>
      <c r="T18" s="326" t="s">
        <v>34</v>
      </c>
      <c r="U18" s="326" t="s">
        <v>11</v>
      </c>
      <c r="V18" s="326" t="s">
        <v>7</v>
      </c>
      <c r="W18" s="326" t="s">
        <v>961</v>
      </c>
      <c r="X18" s="326" t="s">
        <v>38</v>
      </c>
      <c r="Y18" s="326" t="s">
        <v>53</v>
      </c>
      <c r="Z18" s="326" t="s">
        <v>1420</v>
      </c>
      <c r="AA18" s="326" t="s">
        <v>1148</v>
      </c>
      <c r="AB18" s="326" t="s">
        <v>1387</v>
      </c>
      <c r="AC18" s="326" t="s">
        <v>1421</v>
      </c>
      <c r="AD18" s="326" t="s">
        <v>1422</v>
      </c>
      <c r="AE18" s="326">
        <v>24799037</v>
      </c>
      <c r="AF18" s="326" t="s">
        <v>1088</v>
      </c>
      <c r="AG18" s="326" t="s">
        <v>1424</v>
      </c>
      <c r="AH18" s="329" t="s">
        <v>1423</v>
      </c>
      <c r="AI18" s="326" t="s">
        <v>1149</v>
      </c>
      <c r="AJ18" s="326" t="s">
        <v>1425</v>
      </c>
      <c r="AL18" s="326" t="s">
        <v>1240</v>
      </c>
      <c r="AN18" s="326" t="s">
        <v>1240</v>
      </c>
    </row>
    <row r="19" spans="2:40" x14ac:dyDescent="0.3">
      <c r="B19" s="327" t="s">
        <v>2237</v>
      </c>
      <c r="C19" s="328" t="s">
        <v>1412</v>
      </c>
      <c r="D19" s="326" t="s">
        <v>1416</v>
      </c>
      <c r="E19" s="326" t="s">
        <v>1413</v>
      </c>
      <c r="F19" s="326" t="s">
        <v>1417</v>
      </c>
      <c r="G19" s="326" t="s">
        <v>41</v>
      </c>
      <c r="H19" s="326" t="s">
        <v>53</v>
      </c>
      <c r="I19" s="326" t="s">
        <v>5</v>
      </c>
      <c r="J19" s="326" t="s">
        <v>11</v>
      </c>
      <c r="K19" s="326" t="s">
        <v>50</v>
      </c>
      <c r="L19" s="326" t="s">
        <v>1362</v>
      </c>
      <c r="M19" s="326" t="s">
        <v>1078</v>
      </c>
      <c r="N19" s="326" t="s">
        <v>1787</v>
      </c>
      <c r="O19" s="326" t="s">
        <v>32</v>
      </c>
      <c r="P19" s="326" t="s">
        <v>993</v>
      </c>
      <c r="Q19" s="326" t="s">
        <v>34</v>
      </c>
      <c r="R19" s="326" t="s">
        <v>1264</v>
      </c>
      <c r="S19" s="326">
        <v>21006</v>
      </c>
      <c r="T19" s="326" t="s">
        <v>34</v>
      </c>
      <c r="U19" s="326" t="s">
        <v>11</v>
      </c>
      <c r="V19" s="326" t="s">
        <v>6</v>
      </c>
      <c r="W19" s="326" t="s">
        <v>659</v>
      </c>
      <c r="X19" s="326" t="s">
        <v>38</v>
      </c>
      <c r="Y19" s="326" t="s">
        <v>53</v>
      </c>
      <c r="Z19" s="326" t="s">
        <v>1184</v>
      </c>
      <c r="AA19" s="326" t="s">
        <v>1184</v>
      </c>
      <c r="AB19" s="326" t="s">
        <v>1387</v>
      </c>
      <c r="AC19" s="326" t="s">
        <v>2069</v>
      </c>
      <c r="AD19" s="326" t="s">
        <v>1414</v>
      </c>
      <c r="AE19" s="326">
        <v>24733037</v>
      </c>
      <c r="AF19" s="326">
        <v>24731689</v>
      </c>
      <c r="AG19" s="326" t="s">
        <v>941</v>
      </c>
      <c r="AH19" s="329" t="s">
        <v>1415</v>
      </c>
      <c r="AI19" s="326" t="s">
        <v>1185</v>
      </c>
      <c r="AJ19" s="326" t="s">
        <v>2070</v>
      </c>
      <c r="AL19" s="326" t="s">
        <v>1240</v>
      </c>
      <c r="AN19" s="326" t="s">
        <v>1240</v>
      </c>
    </row>
    <row r="20" spans="2:40" x14ac:dyDescent="0.3">
      <c r="B20" s="327" t="s">
        <v>2227</v>
      </c>
      <c r="C20" s="328" t="s">
        <v>1451</v>
      </c>
      <c r="D20" s="326" t="s">
        <v>1456</v>
      </c>
      <c r="E20" s="326" t="s">
        <v>1452</v>
      </c>
      <c r="F20" s="326" t="s">
        <v>1457</v>
      </c>
      <c r="G20" s="326" t="s">
        <v>84</v>
      </c>
      <c r="H20" s="326" t="s">
        <v>940</v>
      </c>
      <c r="I20" s="326" t="s">
        <v>5</v>
      </c>
      <c r="J20" s="326" t="s">
        <v>13</v>
      </c>
      <c r="K20" s="326" t="s">
        <v>50</v>
      </c>
      <c r="L20" s="326" t="s">
        <v>1362</v>
      </c>
      <c r="M20" s="326" t="s">
        <v>1078</v>
      </c>
      <c r="N20" s="326" t="s">
        <v>1787</v>
      </c>
      <c r="O20" s="326" t="s">
        <v>32</v>
      </c>
      <c r="P20" s="326" t="s">
        <v>993</v>
      </c>
      <c r="Q20" s="326" t="s">
        <v>34</v>
      </c>
      <c r="R20" s="326" t="s">
        <v>1264</v>
      </c>
      <c r="S20" s="326">
        <v>21501</v>
      </c>
      <c r="T20" s="326" t="s">
        <v>34</v>
      </c>
      <c r="U20" s="326" t="s">
        <v>48</v>
      </c>
      <c r="V20" s="326" t="s">
        <v>1</v>
      </c>
      <c r="W20" s="326" t="s">
        <v>686</v>
      </c>
      <c r="X20" s="326" t="s">
        <v>38</v>
      </c>
      <c r="Y20" s="326" t="s">
        <v>1166</v>
      </c>
      <c r="Z20" s="326" t="s">
        <v>47</v>
      </c>
      <c r="AA20" s="326" t="s">
        <v>47</v>
      </c>
      <c r="AB20" s="326" t="s">
        <v>1387</v>
      </c>
      <c r="AC20" s="326" t="s">
        <v>2033</v>
      </c>
      <c r="AD20" s="326" t="s">
        <v>1453</v>
      </c>
      <c r="AE20" s="326">
        <v>24640181</v>
      </c>
      <c r="AF20" s="326">
        <v>24641152</v>
      </c>
      <c r="AG20" s="326" t="s">
        <v>1454</v>
      </c>
      <c r="AH20" s="329" t="s">
        <v>2034</v>
      </c>
      <c r="AI20" s="326" t="s">
        <v>1455</v>
      </c>
      <c r="AJ20" s="326" t="s">
        <v>2035</v>
      </c>
      <c r="AL20" s="326" t="s">
        <v>1240</v>
      </c>
      <c r="AN20" s="326" t="s">
        <v>1240</v>
      </c>
    </row>
    <row r="21" spans="2:40" x14ac:dyDescent="0.3">
      <c r="B21" s="327" t="s">
        <v>2236</v>
      </c>
      <c r="C21" s="328" t="s">
        <v>1428</v>
      </c>
      <c r="D21" s="326" t="s">
        <v>1434</v>
      </c>
      <c r="E21" s="326" t="s">
        <v>1429</v>
      </c>
      <c r="F21" s="326" t="s">
        <v>1435</v>
      </c>
      <c r="G21" s="326" t="s">
        <v>41</v>
      </c>
      <c r="H21" s="326" t="s">
        <v>53</v>
      </c>
      <c r="I21" s="326" t="s">
        <v>9</v>
      </c>
      <c r="J21" s="326" t="s">
        <v>11</v>
      </c>
      <c r="K21" s="326" t="s">
        <v>50</v>
      </c>
      <c r="L21" s="326" t="s">
        <v>1362</v>
      </c>
      <c r="M21" s="326" t="s">
        <v>1078</v>
      </c>
      <c r="N21" s="326" t="s">
        <v>1787</v>
      </c>
      <c r="O21" s="326" t="s">
        <v>32</v>
      </c>
      <c r="P21" s="326" t="s">
        <v>993</v>
      </c>
      <c r="Q21" s="326" t="s">
        <v>34</v>
      </c>
      <c r="R21" s="326" t="s">
        <v>1264</v>
      </c>
      <c r="S21" s="326">
        <v>21013</v>
      </c>
      <c r="T21" s="326" t="s">
        <v>34</v>
      </c>
      <c r="U21" s="326" t="s">
        <v>11</v>
      </c>
      <c r="V21" s="326" t="s">
        <v>15</v>
      </c>
      <c r="W21" s="326" t="s">
        <v>663</v>
      </c>
      <c r="X21" s="326" t="s">
        <v>38</v>
      </c>
      <c r="Y21" s="326" t="s">
        <v>53</v>
      </c>
      <c r="Z21" s="326" t="s">
        <v>1170</v>
      </c>
      <c r="AA21" s="326" t="s">
        <v>85</v>
      </c>
      <c r="AB21" s="326" t="s">
        <v>1387</v>
      </c>
      <c r="AC21" s="326" t="s">
        <v>2068</v>
      </c>
      <c r="AD21" s="326" t="s">
        <v>1430</v>
      </c>
      <c r="AE21" s="326">
        <v>24777012</v>
      </c>
      <c r="AF21" s="326">
        <v>24777012</v>
      </c>
      <c r="AG21" s="326" t="s">
        <v>1431</v>
      </c>
      <c r="AH21" s="329" t="s">
        <v>1432</v>
      </c>
      <c r="AI21" s="326" t="s">
        <v>1189</v>
      </c>
      <c r="AJ21" s="326" t="s">
        <v>1433</v>
      </c>
      <c r="AL21" s="326" t="s">
        <v>1240</v>
      </c>
      <c r="AN21" s="326" t="s">
        <v>1240</v>
      </c>
    </row>
    <row r="22" spans="2:40" x14ac:dyDescent="0.3">
      <c r="B22" s="327" t="s">
        <v>2218</v>
      </c>
      <c r="C22" s="328" t="s">
        <v>1388</v>
      </c>
      <c r="D22" s="326" t="s">
        <v>1392</v>
      </c>
      <c r="E22" s="326" t="s">
        <v>1389</v>
      </c>
      <c r="F22" s="326" t="s">
        <v>1393</v>
      </c>
      <c r="G22" s="326" t="s">
        <v>41</v>
      </c>
      <c r="H22" s="326" t="s">
        <v>53</v>
      </c>
      <c r="I22" s="326" t="s">
        <v>3</v>
      </c>
      <c r="J22" s="326" t="s">
        <v>11</v>
      </c>
      <c r="K22" s="326" t="s">
        <v>50</v>
      </c>
      <c r="L22" s="326" t="s">
        <v>1362</v>
      </c>
      <c r="M22" s="326" t="s">
        <v>1078</v>
      </c>
      <c r="N22" s="326" t="s">
        <v>1787</v>
      </c>
      <c r="O22" s="326" t="s">
        <v>32</v>
      </c>
      <c r="P22" s="326" t="s">
        <v>993</v>
      </c>
      <c r="Q22" s="326" t="s">
        <v>32</v>
      </c>
      <c r="R22" s="326" t="s">
        <v>1239</v>
      </c>
      <c r="S22" s="326">
        <v>21001</v>
      </c>
      <c r="T22" s="326" t="s">
        <v>34</v>
      </c>
      <c r="U22" s="326" t="s">
        <v>11</v>
      </c>
      <c r="V22" s="326" t="s">
        <v>1</v>
      </c>
      <c r="W22" s="326" t="s">
        <v>655</v>
      </c>
      <c r="X22" s="326" t="s">
        <v>38</v>
      </c>
      <c r="Y22" s="326" t="s">
        <v>53</v>
      </c>
      <c r="Z22" s="326" t="s">
        <v>100</v>
      </c>
      <c r="AA22" s="326" t="s">
        <v>66</v>
      </c>
      <c r="AB22" s="326" t="s">
        <v>1387</v>
      </c>
      <c r="AC22" s="326" t="s">
        <v>2013</v>
      </c>
      <c r="AD22" s="326" t="s">
        <v>2014</v>
      </c>
      <c r="AE22" s="326">
        <v>24600958</v>
      </c>
      <c r="AF22" s="326">
        <v>24600958</v>
      </c>
      <c r="AG22" s="326" t="s">
        <v>1391</v>
      </c>
      <c r="AH22" s="329" t="s">
        <v>1390</v>
      </c>
      <c r="AI22" s="326" t="s">
        <v>1118</v>
      </c>
      <c r="AJ22" s="326" t="s">
        <v>2015</v>
      </c>
      <c r="AL22" s="326" t="s">
        <v>1240</v>
      </c>
      <c r="AN22" s="326" t="s">
        <v>1240</v>
      </c>
    </row>
    <row r="23" spans="2:40" x14ac:dyDescent="0.3">
      <c r="B23" s="327" t="s">
        <v>2246</v>
      </c>
      <c r="C23" s="328" t="s">
        <v>1484</v>
      </c>
      <c r="D23" s="326" t="s">
        <v>1490</v>
      </c>
      <c r="E23" s="326" t="s">
        <v>1485</v>
      </c>
      <c r="F23" s="326" t="s">
        <v>1491</v>
      </c>
      <c r="G23" s="326" t="s">
        <v>5</v>
      </c>
      <c r="H23" s="326" t="s">
        <v>58</v>
      </c>
      <c r="I23" s="326" t="s">
        <v>4</v>
      </c>
      <c r="J23" s="326" t="s">
        <v>14</v>
      </c>
      <c r="K23" s="326" t="s">
        <v>50</v>
      </c>
      <c r="L23" s="326" t="s">
        <v>1362</v>
      </c>
      <c r="M23" s="326" t="s">
        <v>1078</v>
      </c>
      <c r="N23" s="326" t="s">
        <v>1787</v>
      </c>
      <c r="O23" s="326" t="s">
        <v>32</v>
      </c>
      <c r="P23" s="326" t="s">
        <v>993</v>
      </c>
      <c r="Q23" s="326" t="s">
        <v>34</v>
      </c>
      <c r="R23" s="326" t="s">
        <v>1264</v>
      </c>
      <c r="S23" s="326">
        <v>30601</v>
      </c>
      <c r="T23" s="326" t="s">
        <v>36</v>
      </c>
      <c r="U23" s="326" t="s">
        <v>6</v>
      </c>
      <c r="V23" s="326" t="s">
        <v>1</v>
      </c>
      <c r="W23" s="326" t="s">
        <v>727</v>
      </c>
      <c r="X23" s="326" t="s">
        <v>58</v>
      </c>
      <c r="Y23" s="326" t="s">
        <v>1175</v>
      </c>
      <c r="Z23" s="326" t="s">
        <v>1486</v>
      </c>
      <c r="AA23" s="326" t="s">
        <v>1486</v>
      </c>
      <c r="AB23" s="326" t="s">
        <v>199</v>
      </c>
      <c r="AC23" s="326" t="s">
        <v>1487</v>
      </c>
      <c r="AD23" s="326" t="s">
        <v>1488</v>
      </c>
      <c r="AE23" s="326">
        <v>25344420</v>
      </c>
      <c r="AF23" s="326">
        <v>88801449</v>
      </c>
      <c r="AG23" s="326" t="s">
        <v>2078</v>
      </c>
      <c r="AH23" s="329" t="s">
        <v>2079</v>
      </c>
      <c r="AI23" s="326" t="s">
        <v>1156</v>
      </c>
      <c r="AJ23" s="326" t="s">
        <v>1489</v>
      </c>
      <c r="AL23" s="326" t="s">
        <v>1240</v>
      </c>
      <c r="AN23" s="326" t="s">
        <v>1240</v>
      </c>
    </row>
    <row r="24" spans="2:40" x14ac:dyDescent="0.3">
      <c r="B24" s="327" t="s">
        <v>2190</v>
      </c>
      <c r="C24" s="328" t="s">
        <v>1304</v>
      </c>
      <c r="D24" s="326" t="s">
        <v>1311</v>
      </c>
      <c r="E24" s="326" t="s">
        <v>1305</v>
      </c>
      <c r="F24" s="326" t="s">
        <v>1312</v>
      </c>
      <c r="G24" s="326" t="s">
        <v>1076</v>
      </c>
      <c r="H24" s="326" t="s">
        <v>70</v>
      </c>
      <c r="I24" s="326" t="s">
        <v>2</v>
      </c>
      <c r="J24" s="326" t="s">
        <v>7</v>
      </c>
      <c r="K24" s="326" t="s">
        <v>50</v>
      </c>
      <c r="L24" s="326" t="s">
        <v>1362</v>
      </c>
      <c r="M24" s="326" t="s">
        <v>1078</v>
      </c>
      <c r="N24" s="326" t="s">
        <v>1787</v>
      </c>
      <c r="O24" s="326" t="s">
        <v>32</v>
      </c>
      <c r="P24" s="326" t="s">
        <v>993</v>
      </c>
      <c r="Q24" s="326" t="s">
        <v>34</v>
      </c>
      <c r="R24" s="326" t="s">
        <v>1264</v>
      </c>
      <c r="S24" s="326">
        <v>11701</v>
      </c>
      <c r="T24" s="326" t="s">
        <v>32</v>
      </c>
      <c r="U24" s="326" t="s">
        <v>113</v>
      </c>
      <c r="V24" s="326" t="s">
        <v>1</v>
      </c>
      <c r="W24" s="326" t="s">
        <v>574</v>
      </c>
      <c r="X24" s="326" t="s">
        <v>33</v>
      </c>
      <c r="Y24" s="326" t="s">
        <v>1197</v>
      </c>
      <c r="Z24" s="326" t="s">
        <v>1306</v>
      </c>
      <c r="AA24" s="326" t="s">
        <v>1306</v>
      </c>
      <c r="AB24" s="326" t="s">
        <v>199</v>
      </c>
      <c r="AC24" s="326" t="s">
        <v>1864</v>
      </c>
      <c r="AD24" s="326" t="s">
        <v>1307</v>
      </c>
      <c r="AE24" s="326">
        <v>25411015</v>
      </c>
      <c r="AF24" s="326">
        <v>25411134</v>
      </c>
      <c r="AG24" s="326" t="s">
        <v>1308</v>
      </c>
      <c r="AH24" s="329" t="s">
        <v>1309</v>
      </c>
      <c r="AI24" s="326" t="s">
        <v>1199</v>
      </c>
      <c r="AJ24" s="326" t="s">
        <v>1310</v>
      </c>
      <c r="AL24" s="326" t="s">
        <v>1240</v>
      </c>
      <c r="AN24" s="326" t="s">
        <v>1240</v>
      </c>
    </row>
    <row r="25" spans="2:40" x14ac:dyDescent="0.3">
      <c r="B25" s="327" t="s">
        <v>2240</v>
      </c>
      <c r="C25" s="328" t="s">
        <v>1349</v>
      </c>
      <c r="D25" s="326" t="s">
        <v>1356</v>
      </c>
      <c r="E25" s="326" t="s">
        <v>1350</v>
      </c>
      <c r="F25" s="326" t="s">
        <v>1357</v>
      </c>
      <c r="G25" s="326" t="s">
        <v>1076</v>
      </c>
      <c r="H25" s="326" t="s">
        <v>70</v>
      </c>
      <c r="I25" s="326" t="s">
        <v>3</v>
      </c>
      <c r="J25" s="326" t="s">
        <v>7</v>
      </c>
      <c r="K25" s="326" t="s">
        <v>50</v>
      </c>
      <c r="L25" s="326" t="s">
        <v>1362</v>
      </c>
      <c r="M25" s="326" t="s">
        <v>1078</v>
      </c>
      <c r="N25" s="326" t="s">
        <v>1787</v>
      </c>
      <c r="O25" s="326" t="s">
        <v>32</v>
      </c>
      <c r="P25" s="326" t="s">
        <v>993</v>
      </c>
      <c r="Q25" s="326" t="s">
        <v>32</v>
      </c>
      <c r="R25" s="326" t="s">
        <v>1239</v>
      </c>
      <c r="S25" s="326">
        <v>12001</v>
      </c>
      <c r="T25" s="326" t="s">
        <v>32</v>
      </c>
      <c r="U25" s="326" t="s">
        <v>111</v>
      </c>
      <c r="V25" s="326" t="s">
        <v>1</v>
      </c>
      <c r="W25" s="326" t="s">
        <v>949</v>
      </c>
      <c r="X25" s="326" t="s">
        <v>33</v>
      </c>
      <c r="Y25" s="326" t="s">
        <v>112</v>
      </c>
      <c r="Z25" s="326" t="s">
        <v>82</v>
      </c>
      <c r="AA25" s="326" t="s">
        <v>82</v>
      </c>
      <c r="AB25" s="326" t="s">
        <v>199</v>
      </c>
      <c r="AC25" s="326" t="s">
        <v>1351</v>
      </c>
      <c r="AD25" s="326" t="s">
        <v>1352</v>
      </c>
      <c r="AE25" s="326">
        <v>25466432</v>
      </c>
      <c r="AF25" s="326">
        <v>25466432</v>
      </c>
      <c r="AG25" s="326" t="s">
        <v>1354</v>
      </c>
      <c r="AH25" s="329" t="s">
        <v>1353</v>
      </c>
      <c r="AI25" s="326" t="s">
        <v>1182</v>
      </c>
      <c r="AJ25" s="326" t="s">
        <v>1355</v>
      </c>
      <c r="AL25" s="326" t="s">
        <v>1240</v>
      </c>
      <c r="AN25" s="326" t="s">
        <v>1240</v>
      </c>
    </row>
    <row r="26" spans="2:40" x14ac:dyDescent="0.3">
      <c r="B26" s="327" t="s">
        <v>2230</v>
      </c>
      <c r="C26" s="328" t="s">
        <v>1476</v>
      </c>
      <c r="D26" s="326" t="s">
        <v>1482</v>
      </c>
      <c r="E26" s="326" t="s">
        <v>1477</v>
      </c>
      <c r="F26" s="326" t="s">
        <v>1483</v>
      </c>
      <c r="G26" s="326" t="s">
        <v>6</v>
      </c>
      <c r="H26" s="326" t="s">
        <v>115</v>
      </c>
      <c r="I26" s="326" t="s">
        <v>3</v>
      </c>
      <c r="J26" s="326" t="s">
        <v>15</v>
      </c>
      <c r="K26" s="326" t="s">
        <v>50</v>
      </c>
      <c r="L26" s="326" t="s">
        <v>1362</v>
      </c>
      <c r="M26" s="326" t="s">
        <v>1078</v>
      </c>
      <c r="N26" s="326" t="s">
        <v>1787</v>
      </c>
      <c r="O26" s="326" t="s">
        <v>32</v>
      </c>
      <c r="P26" s="326" t="s">
        <v>993</v>
      </c>
      <c r="Q26" s="326" t="s">
        <v>32</v>
      </c>
      <c r="R26" s="326" t="s">
        <v>1239</v>
      </c>
      <c r="S26" s="326">
        <v>30502</v>
      </c>
      <c r="T26" s="326" t="s">
        <v>36</v>
      </c>
      <c r="U26" s="326" t="s">
        <v>5</v>
      </c>
      <c r="V26" s="326" t="s">
        <v>2</v>
      </c>
      <c r="W26" s="326" t="s">
        <v>717</v>
      </c>
      <c r="X26" s="326" t="s">
        <v>58</v>
      </c>
      <c r="Y26" s="326" t="s">
        <v>115</v>
      </c>
      <c r="Z26" s="326" t="s">
        <v>1176</v>
      </c>
      <c r="AA26" s="326" t="s">
        <v>1176</v>
      </c>
      <c r="AB26" s="326" t="s">
        <v>199</v>
      </c>
      <c r="AC26" s="326" t="s">
        <v>2060</v>
      </c>
      <c r="AD26" s="326" t="s">
        <v>1478</v>
      </c>
      <c r="AE26" s="326">
        <v>25311067</v>
      </c>
      <c r="AF26" s="326">
        <v>89847666</v>
      </c>
      <c r="AG26" s="326" t="s">
        <v>1480</v>
      </c>
      <c r="AH26" s="329" t="s">
        <v>1479</v>
      </c>
      <c r="AI26" s="326" t="s">
        <v>1177</v>
      </c>
      <c r="AJ26" s="326" t="s">
        <v>1481</v>
      </c>
      <c r="AL26" s="326" t="s">
        <v>1240</v>
      </c>
      <c r="AN26" s="326" t="s">
        <v>1240</v>
      </c>
    </row>
    <row r="27" spans="2:40" x14ac:dyDescent="0.3">
      <c r="B27" s="327" t="s">
        <v>2253</v>
      </c>
      <c r="C27" s="328" t="s">
        <v>1493</v>
      </c>
      <c r="D27" s="326" t="s">
        <v>1500</v>
      </c>
      <c r="E27" s="326" t="s">
        <v>1494</v>
      </c>
      <c r="F27" s="326" t="s">
        <v>1501</v>
      </c>
      <c r="G27" s="326" t="s">
        <v>7</v>
      </c>
      <c r="H27" s="326" t="s">
        <v>51</v>
      </c>
      <c r="I27" s="326" t="s">
        <v>1</v>
      </c>
      <c r="J27" s="326" t="s">
        <v>54</v>
      </c>
      <c r="K27" s="326" t="s">
        <v>50</v>
      </c>
      <c r="L27" s="326" t="s">
        <v>1362</v>
      </c>
      <c r="M27" s="326" t="s">
        <v>1078</v>
      </c>
      <c r="N27" s="326" t="s">
        <v>1787</v>
      </c>
      <c r="O27" s="326" t="s">
        <v>32</v>
      </c>
      <c r="P27" s="326" t="s">
        <v>993</v>
      </c>
      <c r="Q27" s="326" t="s">
        <v>32</v>
      </c>
      <c r="R27" s="326" t="s">
        <v>1239</v>
      </c>
      <c r="S27" s="326">
        <v>40101</v>
      </c>
      <c r="T27" s="326" t="s">
        <v>50</v>
      </c>
      <c r="U27" s="326" t="s">
        <v>1</v>
      </c>
      <c r="V27" s="326" t="s">
        <v>1</v>
      </c>
      <c r="W27" s="326" t="s">
        <v>738</v>
      </c>
      <c r="X27" s="326" t="s">
        <v>51</v>
      </c>
      <c r="Y27" s="326" t="s">
        <v>51</v>
      </c>
      <c r="Z27" s="326" t="s">
        <v>51</v>
      </c>
      <c r="AA27" s="326" t="s">
        <v>1495</v>
      </c>
      <c r="AB27" s="326" t="s">
        <v>199</v>
      </c>
      <c r="AC27" s="326" t="s">
        <v>1496</v>
      </c>
      <c r="AD27" s="326" t="s">
        <v>1497</v>
      </c>
      <c r="AE27" s="326">
        <v>22615289</v>
      </c>
      <c r="AF27" s="326">
        <v>22615290</v>
      </c>
      <c r="AG27" s="326" t="s">
        <v>1499</v>
      </c>
      <c r="AH27" s="329" t="s">
        <v>1498</v>
      </c>
      <c r="AI27" s="326" t="s">
        <v>1098</v>
      </c>
      <c r="AJ27" s="326" t="s">
        <v>1492</v>
      </c>
      <c r="AL27" s="326" t="s">
        <v>1240</v>
      </c>
      <c r="AN27" s="326" t="s">
        <v>1240</v>
      </c>
    </row>
    <row r="28" spans="2:40" x14ac:dyDescent="0.3">
      <c r="B28" s="327" t="s">
        <v>2210</v>
      </c>
      <c r="C28" s="328" t="s">
        <v>1503</v>
      </c>
      <c r="D28" s="326" t="s">
        <v>1508</v>
      </c>
      <c r="E28" s="326" t="s">
        <v>1504</v>
      </c>
      <c r="F28" s="326" t="s">
        <v>1509</v>
      </c>
      <c r="G28" s="326" t="s">
        <v>1080</v>
      </c>
      <c r="H28" s="326" t="s">
        <v>49</v>
      </c>
      <c r="I28" s="326" t="s">
        <v>3</v>
      </c>
      <c r="J28" s="326" t="s">
        <v>48</v>
      </c>
      <c r="K28" s="326" t="s">
        <v>50</v>
      </c>
      <c r="L28" s="326" t="s">
        <v>1362</v>
      </c>
      <c r="M28" s="326" t="s">
        <v>1078</v>
      </c>
      <c r="N28" s="326" t="s">
        <v>1787</v>
      </c>
      <c r="O28" s="326" t="s">
        <v>32</v>
      </c>
      <c r="P28" s="326" t="s">
        <v>993</v>
      </c>
      <c r="Q28" s="326" t="s">
        <v>34</v>
      </c>
      <c r="R28" s="326" t="s">
        <v>1264</v>
      </c>
      <c r="S28" s="326">
        <v>41001</v>
      </c>
      <c r="T28" s="326" t="s">
        <v>50</v>
      </c>
      <c r="U28" s="326" t="s">
        <v>11</v>
      </c>
      <c r="V28" s="326" t="s">
        <v>1</v>
      </c>
      <c r="W28" s="326" t="s">
        <v>777</v>
      </c>
      <c r="X28" s="326" t="s">
        <v>51</v>
      </c>
      <c r="Y28" s="326" t="s">
        <v>49</v>
      </c>
      <c r="Z28" s="326" t="s">
        <v>110</v>
      </c>
      <c r="AA28" s="326" t="s">
        <v>110</v>
      </c>
      <c r="AB28" s="326" t="s">
        <v>1387</v>
      </c>
      <c r="AC28" s="326" t="s">
        <v>1969</v>
      </c>
      <c r="AD28" s="326" t="s">
        <v>1505</v>
      </c>
      <c r="AE28" s="326">
        <v>27667246</v>
      </c>
      <c r="AF28" s="326">
        <v>27667246</v>
      </c>
      <c r="AG28" s="326" t="s">
        <v>402</v>
      </c>
      <c r="AH28" s="329" t="s">
        <v>1506</v>
      </c>
      <c r="AI28" s="326" t="s">
        <v>1140</v>
      </c>
      <c r="AJ28" s="326" t="s">
        <v>1507</v>
      </c>
      <c r="AL28" s="326" t="s">
        <v>1240</v>
      </c>
      <c r="AN28" s="326" t="s">
        <v>1240</v>
      </c>
    </row>
    <row r="29" spans="2:40" x14ac:dyDescent="0.3">
      <c r="B29" s="327" t="s">
        <v>2188</v>
      </c>
      <c r="C29" s="328" t="s">
        <v>1511</v>
      </c>
      <c r="D29" s="326" t="s">
        <v>96</v>
      </c>
      <c r="E29" s="326" t="s">
        <v>1512</v>
      </c>
      <c r="F29" s="326" t="s">
        <v>1517</v>
      </c>
      <c r="G29" s="326" t="s">
        <v>9</v>
      </c>
      <c r="H29" s="326" t="s">
        <v>78</v>
      </c>
      <c r="I29" s="326" t="s">
        <v>2</v>
      </c>
      <c r="J29" s="326" t="s">
        <v>80</v>
      </c>
      <c r="K29" s="326" t="s">
        <v>50</v>
      </c>
      <c r="L29" s="326" t="s">
        <v>1362</v>
      </c>
      <c r="M29" s="326" t="s">
        <v>1078</v>
      </c>
      <c r="N29" s="326" t="s">
        <v>1787</v>
      </c>
      <c r="O29" s="326" t="s">
        <v>32</v>
      </c>
      <c r="P29" s="326" t="s">
        <v>993</v>
      </c>
      <c r="Q29" s="326" t="s">
        <v>32</v>
      </c>
      <c r="R29" s="326" t="s">
        <v>1239</v>
      </c>
      <c r="S29" s="326">
        <v>50101</v>
      </c>
      <c r="T29" s="326" t="s">
        <v>57</v>
      </c>
      <c r="U29" s="326" t="s">
        <v>1</v>
      </c>
      <c r="V29" s="326" t="s">
        <v>1</v>
      </c>
      <c r="W29" s="326" t="s">
        <v>781</v>
      </c>
      <c r="X29" s="326" t="s">
        <v>1099</v>
      </c>
      <c r="Y29" s="326" t="s">
        <v>78</v>
      </c>
      <c r="Z29" s="326" t="s">
        <v>78</v>
      </c>
      <c r="AA29" s="326" t="s">
        <v>992</v>
      </c>
      <c r="AB29" s="326" t="s">
        <v>392</v>
      </c>
      <c r="AC29" s="326" t="s">
        <v>1513</v>
      </c>
      <c r="AD29" s="326" t="s">
        <v>1514</v>
      </c>
      <c r="AE29" s="326">
        <v>21016372</v>
      </c>
      <c r="AF29" s="326" t="s">
        <v>1088</v>
      </c>
      <c r="AG29" s="326" t="s">
        <v>1515</v>
      </c>
      <c r="AH29" s="329" t="s">
        <v>1088</v>
      </c>
      <c r="AI29" s="326" t="s">
        <v>1510</v>
      </c>
      <c r="AJ29" s="326" t="s">
        <v>1516</v>
      </c>
      <c r="AL29" s="326" t="s">
        <v>1240</v>
      </c>
      <c r="AN29" s="326" t="s">
        <v>1240</v>
      </c>
    </row>
    <row r="30" spans="2:40" x14ac:dyDescent="0.3">
      <c r="B30" s="327" t="s">
        <v>2271</v>
      </c>
      <c r="C30" s="328" t="s">
        <v>1566</v>
      </c>
      <c r="D30" s="326" t="s">
        <v>1570</v>
      </c>
      <c r="E30" s="326" t="s">
        <v>1567</v>
      </c>
      <c r="F30" s="326" t="s">
        <v>1571</v>
      </c>
      <c r="G30" s="326" t="s">
        <v>9</v>
      </c>
      <c r="H30" s="326" t="s">
        <v>78</v>
      </c>
      <c r="I30" s="326" t="s">
        <v>3</v>
      </c>
      <c r="J30" s="326" t="s">
        <v>80</v>
      </c>
      <c r="K30" s="326" t="s">
        <v>50</v>
      </c>
      <c r="L30" s="326" t="s">
        <v>1362</v>
      </c>
      <c r="M30" s="326" t="s">
        <v>1078</v>
      </c>
      <c r="N30" s="326" t="s">
        <v>1787</v>
      </c>
      <c r="O30" s="326" t="s">
        <v>32</v>
      </c>
      <c r="P30" s="326" t="s">
        <v>993</v>
      </c>
      <c r="Q30" s="326" t="s">
        <v>34</v>
      </c>
      <c r="R30" s="326" t="s">
        <v>1264</v>
      </c>
      <c r="S30" s="326">
        <v>50402</v>
      </c>
      <c r="T30" s="326" t="s">
        <v>57</v>
      </c>
      <c r="U30" s="326" t="s">
        <v>4</v>
      </c>
      <c r="V30" s="326" t="s">
        <v>2</v>
      </c>
      <c r="W30" s="326" t="s">
        <v>977</v>
      </c>
      <c r="X30" s="326" t="s">
        <v>1099</v>
      </c>
      <c r="Y30" s="326" t="s">
        <v>79</v>
      </c>
      <c r="Z30" s="326" t="s">
        <v>1420</v>
      </c>
      <c r="AA30" s="326" t="s">
        <v>1420</v>
      </c>
      <c r="AB30" s="326" t="s">
        <v>392</v>
      </c>
      <c r="AC30" s="326" t="s">
        <v>2166</v>
      </c>
      <c r="AD30" s="326" t="s">
        <v>1568</v>
      </c>
      <c r="AE30" s="326">
        <v>26730027</v>
      </c>
      <c r="AF30" s="326">
        <v>26730527</v>
      </c>
      <c r="AG30" s="326" t="s">
        <v>1569</v>
      </c>
      <c r="AH30" s="329" t="s">
        <v>2167</v>
      </c>
      <c r="AI30" s="326" t="s">
        <v>1158</v>
      </c>
      <c r="AJ30" s="326" t="s">
        <v>1565</v>
      </c>
      <c r="AL30" s="326" t="s">
        <v>1240</v>
      </c>
      <c r="AN30" s="326" t="s">
        <v>1240</v>
      </c>
    </row>
    <row r="31" spans="2:40" x14ac:dyDescent="0.3">
      <c r="B31" s="327" t="s">
        <v>2224</v>
      </c>
      <c r="C31" s="328" t="s">
        <v>1592</v>
      </c>
      <c r="D31" s="326" t="s">
        <v>1598</v>
      </c>
      <c r="E31" s="326" t="s">
        <v>1593</v>
      </c>
      <c r="F31" s="326" t="s">
        <v>1599</v>
      </c>
      <c r="G31" s="326" t="s">
        <v>10</v>
      </c>
      <c r="H31" s="326" t="s">
        <v>118</v>
      </c>
      <c r="I31" s="326" t="s">
        <v>7</v>
      </c>
      <c r="J31" s="326" t="s">
        <v>113</v>
      </c>
      <c r="K31" s="326" t="s">
        <v>50</v>
      </c>
      <c r="L31" s="326" t="s">
        <v>1362</v>
      </c>
      <c r="M31" s="326" t="s">
        <v>1078</v>
      </c>
      <c r="N31" s="326" t="s">
        <v>1787</v>
      </c>
      <c r="O31" s="326" t="s">
        <v>32</v>
      </c>
      <c r="P31" s="326" t="s">
        <v>993</v>
      </c>
      <c r="Q31" s="326" t="s">
        <v>34</v>
      </c>
      <c r="R31" s="326" t="s">
        <v>1264</v>
      </c>
      <c r="S31" s="326">
        <v>50901</v>
      </c>
      <c r="T31" s="326" t="s">
        <v>57</v>
      </c>
      <c r="U31" s="326" t="s">
        <v>10</v>
      </c>
      <c r="V31" s="326" t="s">
        <v>1</v>
      </c>
      <c r="W31" s="326" t="s">
        <v>821</v>
      </c>
      <c r="X31" s="326" t="s">
        <v>1099</v>
      </c>
      <c r="Y31" s="326" t="s">
        <v>1167</v>
      </c>
      <c r="Z31" s="326" t="s">
        <v>1594</v>
      </c>
      <c r="AA31" s="326" t="s">
        <v>1594</v>
      </c>
      <c r="AB31" s="326" t="s">
        <v>392</v>
      </c>
      <c r="AC31" s="326" t="s">
        <v>2026</v>
      </c>
      <c r="AD31" s="326" t="s">
        <v>1595</v>
      </c>
      <c r="AE31" s="326">
        <v>26577010</v>
      </c>
      <c r="AF31" s="326">
        <v>26577010</v>
      </c>
      <c r="AG31" s="326" t="s">
        <v>2027</v>
      </c>
      <c r="AH31" s="329" t="s">
        <v>1596</v>
      </c>
      <c r="AI31" s="326" t="s">
        <v>1192</v>
      </c>
      <c r="AJ31" s="326" t="s">
        <v>1597</v>
      </c>
      <c r="AL31" s="326" t="s">
        <v>1240</v>
      </c>
      <c r="AN31" s="326" t="s">
        <v>1240</v>
      </c>
    </row>
    <row r="32" spans="2:40" x14ac:dyDescent="0.3">
      <c r="B32" s="327" t="s">
        <v>2196</v>
      </c>
      <c r="C32" s="328" t="s">
        <v>1602</v>
      </c>
      <c r="D32" s="326" t="s">
        <v>1610</v>
      </c>
      <c r="E32" s="326" t="s">
        <v>1603</v>
      </c>
      <c r="F32" s="326" t="s">
        <v>1611</v>
      </c>
      <c r="G32" s="326" t="s">
        <v>10</v>
      </c>
      <c r="H32" s="326" t="s">
        <v>118</v>
      </c>
      <c r="I32" s="326" t="s">
        <v>5</v>
      </c>
      <c r="J32" s="326" t="s">
        <v>113</v>
      </c>
      <c r="K32" s="326" t="s">
        <v>50</v>
      </c>
      <c r="L32" s="326" t="s">
        <v>1362</v>
      </c>
      <c r="M32" s="326" t="s">
        <v>1078</v>
      </c>
      <c r="N32" s="326" t="s">
        <v>1787</v>
      </c>
      <c r="O32" s="326" t="s">
        <v>32</v>
      </c>
      <c r="P32" s="326" t="s">
        <v>993</v>
      </c>
      <c r="Q32" s="326" t="s">
        <v>34</v>
      </c>
      <c r="R32" s="326" t="s">
        <v>1264</v>
      </c>
      <c r="S32" s="326">
        <v>51101</v>
      </c>
      <c r="T32" s="326" t="s">
        <v>57</v>
      </c>
      <c r="U32" s="326" t="s">
        <v>13</v>
      </c>
      <c r="V32" s="326" t="s">
        <v>1</v>
      </c>
      <c r="W32" s="326" t="s">
        <v>830</v>
      </c>
      <c r="X32" s="326" t="s">
        <v>1099</v>
      </c>
      <c r="Y32" s="326" t="s">
        <v>1604</v>
      </c>
      <c r="Z32" s="326" t="s">
        <v>1604</v>
      </c>
      <c r="AA32" s="326" t="s">
        <v>1605</v>
      </c>
      <c r="AB32" s="326" t="s">
        <v>392</v>
      </c>
      <c r="AC32" s="326" t="s">
        <v>1880</v>
      </c>
      <c r="AD32" s="326" t="s">
        <v>1606</v>
      </c>
      <c r="AE32" s="326">
        <v>26599045</v>
      </c>
      <c r="AF32" s="326">
        <v>26599045</v>
      </c>
      <c r="AG32" s="326" t="s">
        <v>1608</v>
      </c>
      <c r="AH32" s="329" t="s">
        <v>1607</v>
      </c>
      <c r="AI32" s="326" t="s">
        <v>1881</v>
      </c>
      <c r="AJ32" s="326" t="s">
        <v>1609</v>
      </c>
      <c r="AL32" s="326" t="s">
        <v>1240</v>
      </c>
      <c r="AN32" s="326" t="s">
        <v>1240</v>
      </c>
    </row>
    <row r="33" spans="2:40" x14ac:dyDescent="0.3">
      <c r="B33" s="327" t="s">
        <v>2209</v>
      </c>
      <c r="C33" s="328" t="s">
        <v>1518</v>
      </c>
      <c r="D33" s="326" t="s">
        <v>1523</v>
      </c>
      <c r="E33" s="326" t="s">
        <v>1519</v>
      </c>
      <c r="F33" s="326" t="s">
        <v>1524</v>
      </c>
      <c r="G33" s="326" t="s">
        <v>10</v>
      </c>
      <c r="H33" s="326" t="s">
        <v>118</v>
      </c>
      <c r="I33" s="326" t="s">
        <v>1</v>
      </c>
      <c r="J33" s="326" t="s">
        <v>113</v>
      </c>
      <c r="K33" s="326" t="s">
        <v>50</v>
      </c>
      <c r="L33" s="326" t="s">
        <v>1362</v>
      </c>
      <c r="M33" s="326" t="s">
        <v>1078</v>
      </c>
      <c r="N33" s="326" t="s">
        <v>1787</v>
      </c>
      <c r="O33" s="326" t="s">
        <v>32</v>
      </c>
      <c r="P33" s="326" t="s">
        <v>993</v>
      </c>
      <c r="Q33" s="326" t="s">
        <v>32</v>
      </c>
      <c r="R33" s="326" t="s">
        <v>1239</v>
      </c>
      <c r="S33" s="326">
        <v>50201</v>
      </c>
      <c r="T33" s="326" t="s">
        <v>57</v>
      </c>
      <c r="U33" s="326" t="s">
        <v>2</v>
      </c>
      <c r="V33" s="326" t="s">
        <v>1</v>
      </c>
      <c r="W33" s="326" t="s">
        <v>786</v>
      </c>
      <c r="X33" s="326" t="s">
        <v>1099</v>
      </c>
      <c r="Y33" s="326" t="s">
        <v>118</v>
      </c>
      <c r="Z33" s="326" t="s">
        <v>118</v>
      </c>
      <c r="AA33" s="326" t="s">
        <v>1520</v>
      </c>
      <c r="AB33" s="326" t="s">
        <v>392</v>
      </c>
      <c r="AC33" s="326" t="s">
        <v>1966</v>
      </c>
      <c r="AD33" s="326" t="s">
        <v>1521</v>
      </c>
      <c r="AE33" s="326">
        <v>26854152</v>
      </c>
      <c r="AF33" s="326">
        <v>26855292</v>
      </c>
      <c r="AG33" s="326" t="s">
        <v>1968</v>
      </c>
      <c r="AH33" s="329" t="s">
        <v>1967</v>
      </c>
      <c r="AI33" s="326" t="s">
        <v>1115</v>
      </c>
      <c r="AJ33" s="326" t="s">
        <v>1522</v>
      </c>
      <c r="AL33" s="326" t="s">
        <v>1240</v>
      </c>
      <c r="AN33" s="326" t="s">
        <v>1240</v>
      </c>
    </row>
    <row r="34" spans="2:40" x14ac:dyDescent="0.3">
      <c r="B34" s="327" t="s">
        <v>2223</v>
      </c>
      <c r="C34" s="328" t="s">
        <v>1525</v>
      </c>
      <c r="D34" s="326" t="s">
        <v>1531</v>
      </c>
      <c r="E34" s="326" t="s">
        <v>1526</v>
      </c>
      <c r="F34" s="326" t="s">
        <v>1532</v>
      </c>
      <c r="G34" s="326" t="s">
        <v>10</v>
      </c>
      <c r="H34" s="326" t="s">
        <v>118</v>
      </c>
      <c r="I34" s="326" t="s">
        <v>4</v>
      </c>
      <c r="J34" s="326" t="s">
        <v>113</v>
      </c>
      <c r="K34" s="326" t="s">
        <v>50</v>
      </c>
      <c r="L34" s="326" t="s">
        <v>1362</v>
      </c>
      <c r="M34" s="326" t="s">
        <v>1078</v>
      </c>
      <c r="N34" s="326" t="s">
        <v>1787</v>
      </c>
      <c r="O34" s="326" t="s">
        <v>32</v>
      </c>
      <c r="P34" s="326" t="s">
        <v>993</v>
      </c>
      <c r="Q34" s="326" t="s">
        <v>34</v>
      </c>
      <c r="R34" s="326" t="s">
        <v>1264</v>
      </c>
      <c r="S34" s="326">
        <v>50203</v>
      </c>
      <c r="T34" s="326" t="s">
        <v>57</v>
      </c>
      <c r="U34" s="326" t="s">
        <v>2</v>
      </c>
      <c r="V34" s="326" t="s">
        <v>3</v>
      </c>
      <c r="W34" s="326" t="s">
        <v>788</v>
      </c>
      <c r="X34" s="326" t="s">
        <v>1099</v>
      </c>
      <c r="Y34" s="326" t="s">
        <v>118</v>
      </c>
      <c r="Z34" s="326" t="s">
        <v>60</v>
      </c>
      <c r="AA34" s="326" t="s">
        <v>69</v>
      </c>
      <c r="AB34" s="326" t="s">
        <v>392</v>
      </c>
      <c r="AC34" s="326" t="s">
        <v>1527</v>
      </c>
      <c r="AD34" s="326" t="s">
        <v>1528</v>
      </c>
      <c r="AE34" s="326">
        <v>45001829</v>
      </c>
      <c r="AF34" s="326">
        <v>88945445</v>
      </c>
      <c r="AG34" s="326" t="s">
        <v>1529</v>
      </c>
      <c r="AH34" s="329" t="s">
        <v>2024</v>
      </c>
      <c r="AI34" s="326" t="s">
        <v>1530</v>
      </c>
      <c r="AJ34" s="326" t="s">
        <v>2025</v>
      </c>
      <c r="AL34" s="326" t="s">
        <v>1240</v>
      </c>
      <c r="AN34" s="326" t="s">
        <v>1240</v>
      </c>
    </row>
    <row r="35" spans="2:40" x14ac:dyDescent="0.3">
      <c r="B35" s="327" t="s">
        <v>2207</v>
      </c>
      <c r="C35" s="328" t="s">
        <v>1572</v>
      </c>
      <c r="D35" s="326" t="s">
        <v>1581</v>
      </c>
      <c r="E35" s="326" t="s">
        <v>1573</v>
      </c>
      <c r="F35" s="326" t="s">
        <v>1582</v>
      </c>
      <c r="G35" s="326" t="s">
        <v>11</v>
      </c>
      <c r="H35" s="326" t="s">
        <v>56</v>
      </c>
      <c r="I35" s="326" t="s">
        <v>5</v>
      </c>
      <c r="J35" s="326" t="s">
        <v>41</v>
      </c>
      <c r="K35" s="326" t="s">
        <v>50</v>
      </c>
      <c r="L35" s="326" t="s">
        <v>1362</v>
      </c>
      <c r="M35" s="326" t="s">
        <v>1078</v>
      </c>
      <c r="N35" s="326" t="s">
        <v>1787</v>
      </c>
      <c r="O35" s="326" t="s">
        <v>32</v>
      </c>
      <c r="P35" s="326" t="s">
        <v>993</v>
      </c>
      <c r="Q35" s="326" t="s">
        <v>32</v>
      </c>
      <c r="R35" s="326" t="s">
        <v>1239</v>
      </c>
      <c r="S35" s="326">
        <v>50501</v>
      </c>
      <c r="T35" s="326" t="s">
        <v>57</v>
      </c>
      <c r="U35" s="326" t="s">
        <v>5</v>
      </c>
      <c r="V35" s="326" t="s">
        <v>1</v>
      </c>
      <c r="W35" s="326" t="s">
        <v>803</v>
      </c>
      <c r="X35" s="326" t="s">
        <v>1099</v>
      </c>
      <c r="Y35" s="326" t="s">
        <v>1134</v>
      </c>
      <c r="Z35" s="326" t="s">
        <v>1574</v>
      </c>
      <c r="AA35" s="326" t="s">
        <v>1575</v>
      </c>
      <c r="AB35" s="326" t="s">
        <v>392</v>
      </c>
      <c r="AC35" s="326" t="s">
        <v>1956</v>
      </c>
      <c r="AD35" s="326" t="s">
        <v>1576</v>
      </c>
      <c r="AE35" s="326">
        <v>26886103</v>
      </c>
      <c r="AF35" s="326">
        <v>26886103</v>
      </c>
      <c r="AG35" s="326" t="s">
        <v>1578</v>
      </c>
      <c r="AH35" s="329" t="s">
        <v>1577</v>
      </c>
      <c r="AI35" s="326" t="s">
        <v>1579</v>
      </c>
      <c r="AJ35" s="326" t="s">
        <v>1580</v>
      </c>
      <c r="AL35" s="326" t="s">
        <v>1240</v>
      </c>
      <c r="AN35" s="326" t="s">
        <v>1240</v>
      </c>
    </row>
    <row r="36" spans="2:40" x14ac:dyDescent="0.3">
      <c r="B36" s="327" t="s">
        <v>2231</v>
      </c>
      <c r="C36" s="328" t="s">
        <v>1542</v>
      </c>
      <c r="D36" s="326" t="s">
        <v>1551</v>
      </c>
      <c r="E36" s="326" t="s">
        <v>1543</v>
      </c>
      <c r="F36" s="326" t="s">
        <v>1552</v>
      </c>
      <c r="G36" s="326" t="s">
        <v>11</v>
      </c>
      <c r="H36" s="326" t="s">
        <v>56</v>
      </c>
      <c r="I36" s="326" t="s">
        <v>2</v>
      </c>
      <c r="J36" s="326" t="s">
        <v>41</v>
      </c>
      <c r="K36" s="326" t="s">
        <v>50</v>
      </c>
      <c r="L36" s="326" t="s">
        <v>1362</v>
      </c>
      <c r="M36" s="326" t="s">
        <v>1078</v>
      </c>
      <c r="N36" s="326" t="s">
        <v>1787</v>
      </c>
      <c r="O36" s="326" t="s">
        <v>32</v>
      </c>
      <c r="P36" s="326" t="s">
        <v>993</v>
      </c>
      <c r="Q36" s="326" t="s">
        <v>34</v>
      </c>
      <c r="R36" s="326" t="s">
        <v>1264</v>
      </c>
      <c r="S36" s="326">
        <v>50303</v>
      </c>
      <c r="T36" s="326" t="s">
        <v>57</v>
      </c>
      <c r="U36" s="326" t="s">
        <v>3</v>
      </c>
      <c r="V36" s="326" t="s">
        <v>3</v>
      </c>
      <c r="W36" s="326" t="s">
        <v>794</v>
      </c>
      <c r="X36" s="326" t="s">
        <v>1099</v>
      </c>
      <c r="Y36" s="326" t="s">
        <v>56</v>
      </c>
      <c r="Z36" s="326" t="s">
        <v>1544</v>
      </c>
      <c r="AA36" s="326" t="s">
        <v>1545</v>
      </c>
      <c r="AB36" s="326" t="s">
        <v>392</v>
      </c>
      <c r="AC36" s="326" t="s">
        <v>2061</v>
      </c>
      <c r="AD36" s="326" t="s">
        <v>1546</v>
      </c>
      <c r="AE36" s="326">
        <v>22007839</v>
      </c>
      <c r="AF36" s="326">
        <v>22007839</v>
      </c>
      <c r="AG36" s="326" t="s">
        <v>1548</v>
      </c>
      <c r="AH36" s="329" t="s">
        <v>1547</v>
      </c>
      <c r="AI36" s="326" t="s">
        <v>1549</v>
      </c>
      <c r="AJ36" s="326" t="s">
        <v>1550</v>
      </c>
      <c r="AL36" s="326" t="s">
        <v>1240</v>
      </c>
      <c r="AN36" s="326" t="s">
        <v>1240</v>
      </c>
    </row>
    <row r="37" spans="2:40" x14ac:dyDescent="0.3">
      <c r="B37" s="327" t="s">
        <v>2208</v>
      </c>
      <c r="C37" s="328" t="s">
        <v>1533</v>
      </c>
      <c r="D37" s="326" t="s">
        <v>1540</v>
      </c>
      <c r="E37" s="326" t="s">
        <v>1534</v>
      </c>
      <c r="F37" s="326" t="s">
        <v>1541</v>
      </c>
      <c r="G37" s="326" t="s">
        <v>11</v>
      </c>
      <c r="H37" s="326" t="s">
        <v>56</v>
      </c>
      <c r="I37" s="326" t="s">
        <v>7</v>
      </c>
      <c r="J37" s="326" t="s">
        <v>41</v>
      </c>
      <c r="K37" s="326" t="s">
        <v>50</v>
      </c>
      <c r="L37" s="326" t="s">
        <v>1362</v>
      </c>
      <c r="M37" s="326" t="s">
        <v>1078</v>
      </c>
      <c r="N37" s="326" t="s">
        <v>1787</v>
      </c>
      <c r="O37" s="326" t="s">
        <v>32</v>
      </c>
      <c r="P37" s="326" t="s">
        <v>993</v>
      </c>
      <c r="Q37" s="326" t="s">
        <v>32</v>
      </c>
      <c r="R37" s="326" t="s">
        <v>1239</v>
      </c>
      <c r="S37" s="326">
        <v>50301</v>
      </c>
      <c r="T37" s="326" t="s">
        <v>57</v>
      </c>
      <c r="U37" s="326" t="s">
        <v>3</v>
      </c>
      <c r="V37" s="326" t="s">
        <v>1</v>
      </c>
      <c r="W37" s="326" t="s">
        <v>792</v>
      </c>
      <c r="X37" s="326" t="s">
        <v>1099</v>
      </c>
      <c r="Y37" s="326" t="s">
        <v>56</v>
      </c>
      <c r="Z37" s="326" t="s">
        <v>56</v>
      </c>
      <c r="AA37" s="326" t="s">
        <v>1535</v>
      </c>
      <c r="AB37" s="326" t="s">
        <v>392</v>
      </c>
      <c r="AC37" s="326" t="s">
        <v>1964</v>
      </c>
      <c r="AD37" s="326" t="s">
        <v>1536</v>
      </c>
      <c r="AE37" s="326">
        <v>26800315</v>
      </c>
      <c r="AF37" s="326" t="s">
        <v>1088</v>
      </c>
      <c r="AG37" s="326" t="s">
        <v>1537</v>
      </c>
      <c r="AH37" s="329" t="s">
        <v>1965</v>
      </c>
      <c r="AI37" s="326" t="s">
        <v>1538</v>
      </c>
      <c r="AJ37" s="326" t="s">
        <v>1539</v>
      </c>
      <c r="AL37" s="326" t="s">
        <v>1240</v>
      </c>
      <c r="AN37" s="326" t="s">
        <v>1240</v>
      </c>
    </row>
    <row r="38" spans="2:40" x14ac:dyDescent="0.3">
      <c r="B38" s="327" t="s">
        <v>2206</v>
      </c>
      <c r="C38" s="328" t="s">
        <v>1559</v>
      </c>
      <c r="D38" s="326" t="s">
        <v>1563</v>
      </c>
      <c r="E38" s="326" t="s">
        <v>1560</v>
      </c>
      <c r="F38" s="326" t="s">
        <v>1564</v>
      </c>
      <c r="G38" s="326" t="s">
        <v>11</v>
      </c>
      <c r="H38" s="326" t="s">
        <v>56</v>
      </c>
      <c r="I38" s="326" t="s">
        <v>7</v>
      </c>
      <c r="J38" s="326" t="s">
        <v>41</v>
      </c>
      <c r="K38" s="326" t="s">
        <v>50</v>
      </c>
      <c r="L38" s="326" t="s">
        <v>1362</v>
      </c>
      <c r="M38" s="326" t="s">
        <v>1078</v>
      </c>
      <c r="N38" s="326" t="s">
        <v>1787</v>
      </c>
      <c r="O38" s="326" t="s">
        <v>32</v>
      </c>
      <c r="P38" s="326" t="s">
        <v>993</v>
      </c>
      <c r="Q38" s="326" t="s">
        <v>34</v>
      </c>
      <c r="R38" s="326" t="s">
        <v>1264</v>
      </c>
      <c r="S38" s="326">
        <v>50307</v>
      </c>
      <c r="T38" s="326" t="s">
        <v>57</v>
      </c>
      <c r="U38" s="326" t="s">
        <v>3</v>
      </c>
      <c r="V38" s="326" t="s">
        <v>7</v>
      </c>
      <c r="W38" s="326" t="s">
        <v>797</v>
      </c>
      <c r="X38" s="326" t="s">
        <v>1099</v>
      </c>
      <c r="Y38" s="326" t="s">
        <v>56</v>
      </c>
      <c r="Z38" s="326" t="s">
        <v>1561</v>
      </c>
      <c r="AA38" s="326" t="s">
        <v>116</v>
      </c>
      <c r="AB38" s="326" t="s">
        <v>392</v>
      </c>
      <c r="AC38" s="326" t="s">
        <v>1931</v>
      </c>
      <c r="AD38" s="326" t="s">
        <v>1562</v>
      </c>
      <c r="AE38" s="326">
        <v>26811882</v>
      </c>
      <c r="AF38" s="326">
        <v>26811882</v>
      </c>
      <c r="AG38" s="326" t="s">
        <v>1088</v>
      </c>
      <c r="AH38" s="329" t="s">
        <v>1932</v>
      </c>
      <c r="AI38" s="326" t="s">
        <v>1538</v>
      </c>
      <c r="AJ38" s="326" t="s">
        <v>1539</v>
      </c>
      <c r="AL38" s="326" t="s">
        <v>1240</v>
      </c>
      <c r="AN38" s="326" t="s">
        <v>1240</v>
      </c>
    </row>
    <row r="39" spans="2:40" x14ac:dyDescent="0.3">
      <c r="B39" s="327" t="s">
        <v>2232</v>
      </c>
      <c r="C39" s="328" t="s">
        <v>1553</v>
      </c>
      <c r="D39" s="326" t="s">
        <v>1557</v>
      </c>
      <c r="E39" s="326" t="s">
        <v>1554</v>
      </c>
      <c r="F39" s="326" t="s">
        <v>1558</v>
      </c>
      <c r="G39" s="326" t="s">
        <v>11</v>
      </c>
      <c r="H39" s="326" t="s">
        <v>56</v>
      </c>
      <c r="I39" s="326" t="s">
        <v>3</v>
      </c>
      <c r="J39" s="326" t="s">
        <v>41</v>
      </c>
      <c r="K39" s="326" t="s">
        <v>50</v>
      </c>
      <c r="L39" s="326" t="s">
        <v>1362</v>
      </c>
      <c r="M39" s="326" t="s">
        <v>1078</v>
      </c>
      <c r="N39" s="326" t="s">
        <v>1787</v>
      </c>
      <c r="O39" s="326" t="s">
        <v>32</v>
      </c>
      <c r="P39" s="326" t="s">
        <v>993</v>
      </c>
      <c r="Q39" s="326" t="s">
        <v>32</v>
      </c>
      <c r="R39" s="326" t="s">
        <v>1239</v>
      </c>
      <c r="S39" s="326">
        <v>50305</v>
      </c>
      <c r="T39" s="326" t="s">
        <v>57</v>
      </c>
      <c r="U39" s="326" t="s">
        <v>3</v>
      </c>
      <c r="V39" s="326" t="s">
        <v>5</v>
      </c>
      <c r="W39" s="326" t="s">
        <v>796</v>
      </c>
      <c r="X39" s="326" t="s">
        <v>1099</v>
      </c>
      <c r="Y39" s="326" t="s">
        <v>56</v>
      </c>
      <c r="Z39" s="326" t="s">
        <v>120</v>
      </c>
      <c r="AA39" s="326" t="s">
        <v>120</v>
      </c>
      <c r="AB39" s="326" t="s">
        <v>392</v>
      </c>
      <c r="AC39" s="326" t="s">
        <v>2062</v>
      </c>
      <c r="AD39" s="326" t="s">
        <v>1555</v>
      </c>
      <c r="AE39" s="326">
        <v>62750194</v>
      </c>
      <c r="AF39" s="326">
        <v>26750070</v>
      </c>
      <c r="AG39" s="326" t="s">
        <v>1556</v>
      </c>
      <c r="AH39" s="329" t="s">
        <v>1586</v>
      </c>
      <c r="AI39" s="326" t="s">
        <v>1133</v>
      </c>
      <c r="AJ39" s="326" t="s">
        <v>1141</v>
      </c>
      <c r="AL39" s="326" t="s">
        <v>1240</v>
      </c>
      <c r="AN39" s="326" t="s">
        <v>1240</v>
      </c>
    </row>
    <row r="40" spans="2:40" x14ac:dyDescent="0.3">
      <c r="B40" s="327" t="s">
        <v>2228</v>
      </c>
      <c r="C40" s="328" t="s">
        <v>1583</v>
      </c>
      <c r="D40" s="326" t="s">
        <v>1588</v>
      </c>
      <c r="E40" s="326" t="s">
        <v>1584</v>
      </c>
      <c r="F40" s="326" t="s">
        <v>1589</v>
      </c>
      <c r="G40" s="326" t="s">
        <v>11</v>
      </c>
      <c r="H40" s="326" t="s">
        <v>56</v>
      </c>
      <c r="I40" s="326" t="s">
        <v>6</v>
      </c>
      <c r="J40" s="326" t="s">
        <v>41</v>
      </c>
      <c r="K40" s="326" t="s">
        <v>50</v>
      </c>
      <c r="L40" s="326" t="s">
        <v>1362</v>
      </c>
      <c r="M40" s="326" t="s">
        <v>1078</v>
      </c>
      <c r="N40" s="326" t="s">
        <v>1787</v>
      </c>
      <c r="O40" s="326" t="s">
        <v>32</v>
      </c>
      <c r="P40" s="326" t="s">
        <v>993</v>
      </c>
      <c r="Q40" s="326" t="s">
        <v>32</v>
      </c>
      <c r="R40" s="326" t="s">
        <v>1239</v>
      </c>
      <c r="S40" s="326">
        <v>50503</v>
      </c>
      <c r="T40" s="326" t="s">
        <v>57</v>
      </c>
      <c r="U40" s="326" t="s">
        <v>5</v>
      </c>
      <c r="V40" s="326" t="s">
        <v>3</v>
      </c>
      <c r="W40" s="326" t="s">
        <v>805</v>
      </c>
      <c r="X40" s="326" t="s">
        <v>1099</v>
      </c>
      <c r="Y40" s="326" t="s">
        <v>1134</v>
      </c>
      <c r="Z40" s="326" t="s">
        <v>1135</v>
      </c>
      <c r="AA40" s="326" t="s">
        <v>1135</v>
      </c>
      <c r="AB40" s="326" t="s">
        <v>392</v>
      </c>
      <c r="AC40" s="326" t="s">
        <v>2036</v>
      </c>
      <c r="AD40" s="326" t="s">
        <v>1585</v>
      </c>
      <c r="AE40" s="326">
        <v>26974095</v>
      </c>
      <c r="AF40" s="326">
        <v>26974094</v>
      </c>
      <c r="AG40" s="326" t="s">
        <v>2037</v>
      </c>
      <c r="AH40" s="329" t="s">
        <v>2038</v>
      </c>
      <c r="AI40" s="326" t="s">
        <v>1136</v>
      </c>
      <c r="AJ40" s="326" t="s">
        <v>1587</v>
      </c>
      <c r="AL40" s="326" t="s">
        <v>1240</v>
      </c>
      <c r="AN40" s="326" t="s">
        <v>1240</v>
      </c>
    </row>
    <row r="41" spans="2:40" x14ac:dyDescent="0.3">
      <c r="B41" s="327" t="s">
        <v>2249</v>
      </c>
      <c r="C41" s="328" t="s">
        <v>1778</v>
      </c>
      <c r="D41" s="326" t="s">
        <v>1785</v>
      </c>
      <c r="E41" s="326" t="s">
        <v>1779</v>
      </c>
      <c r="F41" s="326" t="s">
        <v>1786</v>
      </c>
      <c r="G41" s="326" t="s">
        <v>13</v>
      </c>
      <c r="H41" s="326" t="s">
        <v>93</v>
      </c>
      <c r="I41" s="326" t="s">
        <v>2</v>
      </c>
      <c r="J41" s="326" t="s">
        <v>84</v>
      </c>
      <c r="K41" s="326" t="s">
        <v>50</v>
      </c>
      <c r="L41" s="326" t="s">
        <v>1362</v>
      </c>
      <c r="M41" s="326" t="s">
        <v>1078</v>
      </c>
      <c r="N41" s="326" t="s">
        <v>1787</v>
      </c>
      <c r="O41" s="326" t="s">
        <v>32</v>
      </c>
      <c r="P41" s="326" t="s">
        <v>993</v>
      </c>
      <c r="Q41" s="326" t="s">
        <v>34</v>
      </c>
      <c r="R41" s="326" t="s">
        <v>1264</v>
      </c>
      <c r="S41" s="326">
        <v>50701</v>
      </c>
      <c r="T41" s="326" t="s">
        <v>57</v>
      </c>
      <c r="U41" s="326" t="s">
        <v>7</v>
      </c>
      <c r="V41" s="326" t="s">
        <v>1</v>
      </c>
      <c r="W41" s="326" t="s">
        <v>1070</v>
      </c>
      <c r="X41" s="326" t="s">
        <v>1099</v>
      </c>
      <c r="Y41" s="326" t="s">
        <v>1160</v>
      </c>
      <c r="Z41" s="326" t="s">
        <v>1780</v>
      </c>
      <c r="AA41" s="326" t="s">
        <v>1780</v>
      </c>
      <c r="AB41" s="326" t="s">
        <v>392</v>
      </c>
      <c r="AC41" s="326" t="s">
        <v>2082</v>
      </c>
      <c r="AD41" s="326" t="s">
        <v>1781</v>
      </c>
      <c r="AE41" s="326">
        <v>26620246</v>
      </c>
      <c r="AF41" s="326">
        <v>26621796</v>
      </c>
      <c r="AG41" s="326" t="s">
        <v>2083</v>
      </c>
      <c r="AH41" s="329" t="s">
        <v>1782</v>
      </c>
      <c r="AI41" s="326" t="s">
        <v>1783</v>
      </c>
      <c r="AJ41" s="326" t="s">
        <v>1784</v>
      </c>
      <c r="AL41" s="326" t="s">
        <v>1240</v>
      </c>
      <c r="AN41" s="326" t="s">
        <v>1240</v>
      </c>
    </row>
    <row r="42" spans="2:40" x14ac:dyDescent="0.3">
      <c r="B42" s="327" t="s">
        <v>2203</v>
      </c>
      <c r="C42" s="328" t="s">
        <v>1619</v>
      </c>
      <c r="D42" s="326" t="s">
        <v>1625</v>
      </c>
      <c r="E42" s="326" t="s">
        <v>1620</v>
      </c>
      <c r="F42" s="326" t="s">
        <v>1626</v>
      </c>
      <c r="G42" s="326" t="s">
        <v>1081</v>
      </c>
      <c r="H42" s="326" t="s">
        <v>121</v>
      </c>
      <c r="I42" s="326" t="s">
        <v>4</v>
      </c>
      <c r="J42" s="326" t="s">
        <v>1077</v>
      </c>
      <c r="K42" s="326" t="s">
        <v>50</v>
      </c>
      <c r="L42" s="326" t="s">
        <v>1362</v>
      </c>
      <c r="M42" s="326" t="s">
        <v>1078</v>
      </c>
      <c r="N42" s="326" t="s">
        <v>1787</v>
      </c>
      <c r="O42" s="326" t="s">
        <v>32</v>
      </c>
      <c r="P42" s="326" t="s">
        <v>993</v>
      </c>
      <c r="Q42" s="326" t="s">
        <v>34</v>
      </c>
      <c r="R42" s="326" t="s">
        <v>1264</v>
      </c>
      <c r="S42" s="326">
        <v>60104</v>
      </c>
      <c r="T42" s="326" t="s">
        <v>44</v>
      </c>
      <c r="U42" s="326" t="s">
        <v>1</v>
      </c>
      <c r="V42" s="326" t="s">
        <v>4</v>
      </c>
      <c r="W42" s="326" t="s">
        <v>837</v>
      </c>
      <c r="X42" s="326" t="s">
        <v>45</v>
      </c>
      <c r="Y42" s="326" t="s">
        <v>45</v>
      </c>
      <c r="Z42" s="326" t="s">
        <v>119</v>
      </c>
      <c r="AA42" s="326" t="s">
        <v>1621</v>
      </c>
      <c r="AB42" s="326" t="s">
        <v>1380</v>
      </c>
      <c r="AC42" s="326" t="s">
        <v>1890</v>
      </c>
      <c r="AD42" s="326" t="s">
        <v>1891</v>
      </c>
      <c r="AE42" s="326">
        <v>26500141</v>
      </c>
      <c r="AF42" s="326">
        <v>26500140</v>
      </c>
      <c r="AG42" s="326" t="s">
        <v>1623</v>
      </c>
      <c r="AH42" s="329" t="s">
        <v>1622</v>
      </c>
      <c r="AI42" s="326" t="s">
        <v>1624</v>
      </c>
      <c r="AJ42" s="326" t="s">
        <v>1892</v>
      </c>
      <c r="AL42" s="326" t="s">
        <v>1240</v>
      </c>
      <c r="AN42" s="326" t="s">
        <v>1240</v>
      </c>
    </row>
    <row r="43" spans="2:40" x14ac:dyDescent="0.3">
      <c r="B43" s="327" t="s">
        <v>2193</v>
      </c>
      <c r="C43" s="328" t="s">
        <v>1627</v>
      </c>
      <c r="D43" s="326" t="s">
        <v>1634</v>
      </c>
      <c r="E43" s="326" t="s">
        <v>1628</v>
      </c>
      <c r="F43" s="326" t="s">
        <v>1635</v>
      </c>
      <c r="G43" s="326" t="s">
        <v>1081</v>
      </c>
      <c r="H43" s="326" t="s">
        <v>121</v>
      </c>
      <c r="I43" s="326" t="s">
        <v>1</v>
      </c>
      <c r="J43" s="326" t="s">
        <v>1077</v>
      </c>
      <c r="K43" s="326" t="s">
        <v>50</v>
      </c>
      <c r="L43" s="326" t="s">
        <v>1362</v>
      </c>
      <c r="M43" s="326" t="s">
        <v>1078</v>
      </c>
      <c r="N43" s="326" t="s">
        <v>1787</v>
      </c>
      <c r="O43" s="326" t="s">
        <v>32</v>
      </c>
      <c r="P43" s="326" t="s">
        <v>993</v>
      </c>
      <c r="Q43" s="326" t="s">
        <v>34</v>
      </c>
      <c r="R43" s="326" t="s">
        <v>1264</v>
      </c>
      <c r="S43" s="326">
        <v>60105</v>
      </c>
      <c r="T43" s="326" t="s">
        <v>44</v>
      </c>
      <c r="U43" s="326" t="s">
        <v>1</v>
      </c>
      <c r="V43" s="326" t="s">
        <v>5</v>
      </c>
      <c r="W43" s="326" t="s">
        <v>838</v>
      </c>
      <c r="X43" s="326" t="s">
        <v>45</v>
      </c>
      <c r="Y43" s="326" t="s">
        <v>45</v>
      </c>
      <c r="Z43" s="326" t="s">
        <v>1200</v>
      </c>
      <c r="AA43" s="326" t="s">
        <v>1869</v>
      </c>
      <c r="AB43" s="326" t="s">
        <v>1380</v>
      </c>
      <c r="AC43" s="326" t="s">
        <v>1629</v>
      </c>
      <c r="AD43" s="326" t="s">
        <v>1630</v>
      </c>
      <c r="AE43" s="326">
        <v>26410125</v>
      </c>
      <c r="AF43" s="326">
        <v>26410125</v>
      </c>
      <c r="AG43" s="326" t="s">
        <v>1631</v>
      </c>
      <c r="AH43" s="329" t="s">
        <v>1632</v>
      </c>
      <c r="AI43" s="326" t="s">
        <v>1201</v>
      </c>
      <c r="AJ43" s="326" t="s">
        <v>1633</v>
      </c>
      <c r="AL43" s="326" t="s">
        <v>1240</v>
      </c>
      <c r="AN43" s="326" t="s">
        <v>1240</v>
      </c>
    </row>
    <row r="44" spans="2:40" x14ac:dyDescent="0.3">
      <c r="B44" s="327" t="s">
        <v>2238</v>
      </c>
      <c r="C44" s="328" t="s">
        <v>1636</v>
      </c>
      <c r="D44" s="326" t="s">
        <v>1643</v>
      </c>
      <c r="E44" s="326" t="s">
        <v>1637</v>
      </c>
      <c r="F44" s="326" t="s">
        <v>1644</v>
      </c>
      <c r="G44" s="326" t="s">
        <v>1081</v>
      </c>
      <c r="H44" s="326" t="s">
        <v>121</v>
      </c>
      <c r="I44" s="326" t="s">
        <v>2</v>
      </c>
      <c r="J44" s="326" t="s">
        <v>1077</v>
      </c>
      <c r="K44" s="326" t="s">
        <v>50</v>
      </c>
      <c r="L44" s="326" t="s">
        <v>1362</v>
      </c>
      <c r="M44" s="326" t="s">
        <v>1078</v>
      </c>
      <c r="N44" s="326" t="s">
        <v>1787</v>
      </c>
      <c r="O44" s="326" t="s">
        <v>32</v>
      </c>
      <c r="P44" s="326" t="s">
        <v>993</v>
      </c>
      <c r="Q44" s="326" t="s">
        <v>34</v>
      </c>
      <c r="R44" s="326" t="s">
        <v>1264</v>
      </c>
      <c r="S44" s="326">
        <v>60111</v>
      </c>
      <c r="T44" s="326" t="s">
        <v>44</v>
      </c>
      <c r="U44" s="326" t="s">
        <v>1</v>
      </c>
      <c r="V44" s="326" t="s">
        <v>13</v>
      </c>
      <c r="W44" s="326" t="s">
        <v>843</v>
      </c>
      <c r="X44" s="326" t="s">
        <v>45</v>
      </c>
      <c r="Y44" s="326" t="s">
        <v>45</v>
      </c>
      <c r="Z44" s="326" t="s">
        <v>107</v>
      </c>
      <c r="AA44" s="326" t="s">
        <v>107</v>
      </c>
      <c r="AB44" s="326" t="s">
        <v>1380</v>
      </c>
      <c r="AC44" s="326" t="s">
        <v>2071</v>
      </c>
      <c r="AD44" s="326" t="s">
        <v>1638</v>
      </c>
      <c r="AE44" s="326">
        <v>26420280</v>
      </c>
      <c r="AF44" s="326">
        <v>26420179</v>
      </c>
      <c r="AG44" s="326" t="s">
        <v>1640</v>
      </c>
      <c r="AH44" s="329" t="s">
        <v>1639</v>
      </c>
      <c r="AI44" s="326" t="s">
        <v>1641</v>
      </c>
      <c r="AJ44" s="326" t="s">
        <v>1642</v>
      </c>
      <c r="AL44" s="326" t="s">
        <v>1240</v>
      </c>
      <c r="AN44" s="326" t="s">
        <v>1240</v>
      </c>
    </row>
    <row r="45" spans="2:40" x14ac:dyDescent="0.3">
      <c r="B45" s="327" t="s">
        <v>2213</v>
      </c>
      <c r="C45" s="328" t="s">
        <v>1651</v>
      </c>
      <c r="D45" s="326" t="s">
        <v>1661</v>
      </c>
      <c r="E45" s="326" t="s">
        <v>1652</v>
      </c>
      <c r="F45" s="326" t="s">
        <v>1662</v>
      </c>
      <c r="G45" s="326" t="s">
        <v>1078</v>
      </c>
      <c r="H45" s="326" t="s">
        <v>422</v>
      </c>
      <c r="I45" s="326" t="s">
        <v>7</v>
      </c>
      <c r="J45" s="326" t="s">
        <v>1076</v>
      </c>
      <c r="K45" s="326" t="s">
        <v>50</v>
      </c>
      <c r="L45" s="326" t="s">
        <v>1362</v>
      </c>
      <c r="M45" s="326" t="s">
        <v>1078</v>
      </c>
      <c r="N45" s="326" t="s">
        <v>1787</v>
      </c>
      <c r="O45" s="326" t="s">
        <v>32</v>
      </c>
      <c r="P45" s="326" t="s">
        <v>993</v>
      </c>
      <c r="Q45" s="326" t="s">
        <v>34</v>
      </c>
      <c r="R45" s="326" t="s">
        <v>1264</v>
      </c>
      <c r="S45" s="326">
        <v>60502</v>
      </c>
      <c r="T45" s="326" t="s">
        <v>44</v>
      </c>
      <c r="U45" s="326" t="s">
        <v>5</v>
      </c>
      <c r="V45" s="326" t="s">
        <v>2</v>
      </c>
      <c r="W45" s="326" t="s">
        <v>867</v>
      </c>
      <c r="X45" s="326" t="s">
        <v>45</v>
      </c>
      <c r="Y45" s="326" t="s">
        <v>1146</v>
      </c>
      <c r="Z45" s="326" t="s">
        <v>1653</v>
      </c>
      <c r="AA45" s="326" t="s">
        <v>1654</v>
      </c>
      <c r="AB45" s="326" t="s">
        <v>1315</v>
      </c>
      <c r="AC45" s="326" t="s">
        <v>1655</v>
      </c>
      <c r="AD45" s="326" t="s">
        <v>1656</v>
      </c>
      <c r="AE45" s="326">
        <v>27866156</v>
      </c>
      <c r="AF45" s="326" t="s">
        <v>1088</v>
      </c>
      <c r="AG45" s="326" t="s">
        <v>1658</v>
      </c>
      <c r="AH45" s="329" t="s">
        <v>1657</v>
      </c>
      <c r="AI45" s="326" t="s">
        <v>1659</v>
      </c>
      <c r="AJ45" s="326" t="s">
        <v>1660</v>
      </c>
      <c r="AL45" s="326" t="s">
        <v>1240</v>
      </c>
      <c r="AN45" s="326" t="s">
        <v>1240</v>
      </c>
    </row>
    <row r="46" spans="2:40" x14ac:dyDescent="0.3">
      <c r="B46" s="327" t="s">
        <v>2201</v>
      </c>
      <c r="C46" s="328" t="s">
        <v>1673</v>
      </c>
      <c r="D46" s="326" t="s">
        <v>1681</v>
      </c>
      <c r="E46" s="326" t="s">
        <v>1674</v>
      </c>
      <c r="F46" s="326" t="s">
        <v>1682</v>
      </c>
      <c r="G46" s="326" t="s">
        <v>48</v>
      </c>
      <c r="H46" s="326" t="s">
        <v>43</v>
      </c>
      <c r="I46" s="326" t="s">
        <v>1</v>
      </c>
      <c r="J46" s="326" t="s">
        <v>1080</v>
      </c>
      <c r="K46" s="326" t="s">
        <v>50</v>
      </c>
      <c r="L46" s="326" t="s">
        <v>1362</v>
      </c>
      <c r="M46" s="326" t="s">
        <v>1078</v>
      </c>
      <c r="N46" s="326" t="s">
        <v>1787</v>
      </c>
      <c r="O46" s="326" t="s">
        <v>32</v>
      </c>
      <c r="P46" s="326" t="s">
        <v>993</v>
      </c>
      <c r="Q46" s="326" t="s">
        <v>32</v>
      </c>
      <c r="R46" s="326" t="s">
        <v>1239</v>
      </c>
      <c r="S46" s="326">
        <v>60701</v>
      </c>
      <c r="T46" s="326" t="s">
        <v>44</v>
      </c>
      <c r="U46" s="326" t="s">
        <v>7</v>
      </c>
      <c r="V46" s="326" t="s">
        <v>1</v>
      </c>
      <c r="W46" s="326" t="s">
        <v>872</v>
      </c>
      <c r="X46" s="326" t="s">
        <v>45</v>
      </c>
      <c r="Y46" s="326" t="s">
        <v>46</v>
      </c>
      <c r="Z46" s="326" t="s">
        <v>46</v>
      </c>
      <c r="AA46" s="326" t="s">
        <v>1675</v>
      </c>
      <c r="AB46" s="326" t="s">
        <v>1315</v>
      </c>
      <c r="AC46" s="326" t="s">
        <v>1888</v>
      </c>
      <c r="AD46" s="326" t="s">
        <v>1676</v>
      </c>
      <c r="AE46" s="326">
        <v>27750142</v>
      </c>
      <c r="AF46" s="326">
        <v>27753132</v>
      </c>
      <c r="AG46" s="326" t="s">
        <v>1678</v>
      </c>
      <c r="AH46" s="329" t="s">
        <v>1677</v>
      </c>
      <c r="AI46" s="326" t="s">
        <v>1679</v>
      </c>
      <c r="AJ46" s="326" t="s">
        <v>1680</v>
      </c>
      <c r="AL46" s="326" t="s">
        <v>1240</v>
      </c>
      <c r="AN46" s="326" t="s">
        <v>1240</v>
      </c>
    </row>
    <row r="47" spans="2:40" x14ac:dyDescent="0.3">
      <c r="B47" s="327" t="s">
        <v>2200</v>
      </c>
      <c r="C47" s="328" t="s">
        <v>1700</v>
      </c>
      <c r="D47" s="326" t="s">
        <v>1707</v>
      </c>
      <c r="E47" s="326" t="s">
        <v>1701</v>
      </c>
      <c r="F47" s="326" t="s">
        <v>1708</v>
      </c>
      <c r="G47" s="326" t="s">
        <v>48</v>
      </c>
      <c r="H47" s="326" t="s">
        <v>43</v>
      </c>
      <c r="I47" s="326" t="s">
        <v>5</v>
      </c>
      <c r="J47" s="326" t="s">
        <v>1080</v>
      </c>
      <c r="K47" s="326" t="s">
        <v>50</v>
      </c>
      <c r="L47" s="326" t="s">
        <v>1362</v>
      </c>
      <c r="M47" s="326" t="s">
        <v>1078</v>
      </c>
      <c r="N47" s="326" t="s">
        <v>1787</v>
      </c>
      <c r="O47" s="326" t="s">
        <v>32</v>
      </c>
      <c r="P47" s="326" t="s">
        <v>993</v>
      </c>
      <c r="Q47" s="326" t="s">
        <v>34</v>
      </c>
      <c r="R47" s="326" t="s">
        <v>1264</v>
      </c>
      <c r="S47" s="326">
        <v>60801</v>
      </c>
      <c r="T47" s="326" t="s">
        <v>44</v>
      </c>
      <c r="U47" s="326" t="s">
        <v>9</v>
      </c>
      <c r="V47" s="326" t="s">
        <v>1</v>
      </c>
      <c r="W47" s="326" t="s">
        <v>875</v>
      </c>
      <c r="X47" s="326" t="s">
        <v>45</v>
      </c>
      <c r="Y47" s="326" t="s">
        <v>1131</v>
      </c>
      <c r="Z47" s="326" t="s">
        <v>104</v>
      </c>
      <c r="AA47" s="326" t="s">
        <v>104</v>
      </c>
      <c r="AB47" s="326" t="s">
        <v>1315</v>
      </c>
      <c r="AC47" s="326" t="s">
        <v>1702</v>
      </c>
      <c r="AD47" s="326" t="s">
        <v>1703</v>
      </c>
      <c r="AE47" s="326">
        <v>27733125</v>
      </c>
      <c r="AF47" s="326">
        <v>27733125</v>
      </c>
      <c r="AG47" s="326" t="s">
        <v>1705</v>
      </c>
      <c r="AH47" s="329" t="s">
        <v>1704</v>
      </c>
      <c r="AI47" s="326" t="s">
        <v>1132</v>
      </c>
      <c r="AJ47" s="326" t="s">
        <v>1706</v>
      </c>
      <c r="AL47" s="326" t="s">
        <v>1240</v>
      </c>
      <c r="AN47" s="326" t="s">
        <v>1240</v>
      </c>
    </row>
    <row r="48" spans="2:40" x14ac:dyDescent="0.3">
      <c r="B48" s="327" t="s">
        <v>2202</v>
      </c>
      <c r="C48" s="328" t="s">
        <v>1690</v>
      </c>
      <c r="D48" s="326" t="s">
        <v>1698</v>
      </c>
      <c r="E48" s="326" t="s">
        <v>1691</v>
      </c>
      <c r="F48" s="326" t="s">
        <v>1699</v>
      </c>
      <c r="G48" s="326" t="s">
        <v>48</v>
      </c>
      <c r="H48" s="326" t="s">
        <v>43</v>
      </c>
      <c r="I48" s="326" t="s">
        <v>4</v>
      </c>
      <c r="J48" s="326" t="s">
        <v>1080</v>
      </c>
      <c r="K48" s="326" t="s">
        <v>50</v>
      </c>
      <c r="L48" s="326" t="s">
        <v>1362</v>
      </c>
      <c r="M48" s="326" t="s">
        <v>1078</v>
      </c>
      <c r="N48" s="326" t="s">
        <v>1787</v>
      </c>
      <c r="O48" s="326" t="s">
        <v>32</v>
      </c>
      <c r="P48" s="326" t="s">
        <v>993</v>
      </c>
      <c r="Q48" s="326" t="s">
        <v>32</v>
      </c>
      <c r="R48" s="326" t="s">
        <v>1239</v>
      </c>
      <c r="S48" s="326">
        <v>60703</v>
      </c>
      <c r="T48" s="326" t="s">
        <v>44</v>
      </c>
      <c r="U48" s="326" t="s">
        <v>7</v>
      </c>
      <c r="V48" s="326" t="s">
        <v>3</v>
      </c>
      <c r="W48" s="326" t="s">
        <v>873</v>
      </c>
      <c r="X48" s="326" t="s">
        <v>45</v>
      </c>
      <c r="Y48" s="326" t="s">
        <v>46</v>
      </c>
      <c r="Z48" s="326" t="s">
        <v>1692</v>
      </c>
      <c r="AA48" s="326" t="s">
        <v>1693</v>
      </c>
      <c r="AB48" s="326" t="s">
        <v>1315</v>
      </c>
      <c r="AC48" s="326" t="s">
        <v>1889</v>
      </c>
      <c r="AD48" s="326" t="s">
        <v>1694</v>
      </c>
      <c r="AE48" s="326">
        <v>27899047</v>
      </c>
      <c r="AF48" s="326">
        <v>27899047</v>
      </c>
      <c r="AG48" s="326" t="s">
        <v>1696</v>
      </c>
      <c r="AH48" s="329" t="s">
        <v>1695</v>
      </c>
      <c r="AI48" s="326" t="s">
        <v>1788</v>
      </c>
      <c r="AJ48" s="326" t="s">
        <v>1697</v>
      </c>
      <c r="AL48" s="326" t="s">
        <v>1240</v>
      </c>
      <c r="AN48" s="326" t="s">
        <v>1240</v>
      </c>
    </row>
    <row r="49" spans="2:40" x14ac:dyDescent="0.3">
      <c r="B49" s="327" t="s">
        <v>2216</v>
      </c>
      <c r="C49" s="328" t="s">
        <v>1717</v>
      </c>
      <c r="D49" s="326" t="s">
        <v>1724</v>
      </c>
      <c r="E49" s="326" t="s">
        <v>1718</v>
      </c>
      <c r="F49" s="326" t="s">
        <v>1725</v>
      </c>
      <c r="G49" s="326" t="s">
        <v>48</v>
      </c>
      <c r="H49" s="326" t="s">
        <v>43</v>
      </c>
      <c r="I49" s="326" t="s">
        <v>11</v>
      </c>
      <c r="J49" s="326" t="s">
        <v>1080</v>
      </c>
      <c r="K49" s="326" t="s">
        <v>50</v>
      </c>
      <c r="L49" s="326" t="s">
        <v>1362</v>
      </c>
      <c r="M49" s="326" t="s">
        <v>1078</v>
      </c>
      <c r="N49" s="326" t="s">
        <v>1787</v>
      </c>
      <c r="O49" s="326" t="s">
        <v>32</v>
      </c>
      <c r="P49" s="326" t="s">
        <v>993</v>
      </c>
      <c r="Q49" s="326" t="s">
        <v>34</v>
      </c>
      <c r="R49" s="326" t="s">
        <v>1264</v>
      </c>
      <c r="S49" s="326">
        <v>61002</v>
      </c>
      <c r="T49" s="326" t="s">
        <v>44</v>
      </c>
      <c r="U49" s="326" t="s">
        <v>11</v>
      </c>
      <c r="V49" s="326" t="s">
        <v>2</v>
      </c>
      <c r="W49" s="326" t="s">
        <v>881</v>
      </c>
      <c r="X49" s="326" t="s">
        <v>45</v>
      </c>
      <c r="Y49" s="326" t="s">
        <v>1120</v>
      </c>
      <c r="Z49" s="326" t="s">
        <v>1719</v>
      </c>
      <c r="AA49" s="326" t="s">
        <v>1719</v>
      </c>
      <c r="AB49" s="326" t="s">
        <v>1315</v>
      </c>
      <c r="AC49" s="326" t="s">
        <v>2009</v>
      </c>
      <c r="AD49" s="326" t="s">
        <v>1720</v>
      </c>
      <c r="AE49" s="326">
        <v>27323250</v>
      </c>
      <c r="AF49" s="326">
        <v>27322032</v>
      </c>
      <c r="AG49" s="326" t="s">
        <v>1721</v>
      </c>
      <c r="AH49" s="329" t="s">
        <v>2010</v>
      </c>
      <c r="AI49" s="326" t="s">
        <v>1722</v>
      </c>
      <c r="AJ49" s="326" t="s">
        <v>1723</v>
      </c>
      <c r="AL49" s="326" t="s">
        <v>1240</v>
      </c>
      <c r="AN49" s="326" t="s">
        <v>1240</v>
      </c>
    </row>
    <row r="50" spans="2:40" x14ac:dyDescent="0.3">
      <c r="B50" s="327" t="s">
        <v>2262</v>
      </c>
      <c r="C50" s="328" t="s">
        <v>1683</v>
      </c>
      <c r="D50" s="326" t="s">
        <v>1688</v>
      </c>
      <c r="E50" s="326" t="s">
        <v>1684</v>
      </c>
      <c r="F50" s="326" t="s">
        <v>1689</v>
      </c>
      <c r="G50" s="326" t="s">
        <v>48</v>
      </c>
      <c r="H50" s="326" t="s">
        <v>43</v>
      </c>
      <c r="I50" s="326" t="s">
        <v>3</v>
      </c>
      <c r="J50" s="326" t="s">
        <v>1080</v>
      </c>
      <c r="K50" s="326" t="s">
        <v>50</v>
      </c>
      <c r="L50" s="326" t="s">
        <v>1362</v>
      </c>
      <c r="M50" s="326" t="s">
        <v>1078</v>
      </c>
      <c r="N50" s="326" t="s">
        <v>1787</v>
      </c>
      <c r="O50" s="326" t="s">
        <v>32</v>
      </c>
      <c r="P50" s="326" t="s">
        <v>993</v>
      </c>
      <c r="Q50" s="326" t="s">
        <v>34</v>
      </c>
      <c r="R50" s="326" t="s">
        <v>1264</v>
      </c>
      <c r="S50" s="326">
        <v>61301</v>
      </c>
      <c r="T50" s="326" t="s">
        <v>44</v>
      </c>
      <c r="U50" s="326" t="s">
        <v>15</v>
      </c>
      <c r="V50" s="326" t="s">
        <v>1</v>
      </c>
      <c r="W50" s="326" t="s">
        <v>989</v>
      </c>
      <c r="X50" s="326" t="s">
        <v>45</v>
      </c>
      <c r="Y50" s="326" t="s">
        <v>1180</v>
      </c>
      <c r="Z50" s="326" t="s">
        <v>1180</v>
      </c>
      <c r="AA50" s="326" t="s">
        <v>1180</v>
      </c>
      <c r="AB50" s="326" t="s">
        <v>1315</v>
      </c>
      <c r="AC50" s="326" t="s">
        <v>2144</v>
      </c>
      <c r="AD50" s="326" t="s">
        <v>2145</v>
      </c>
      <c r="AE50" s="326">
        <v>27355201</v>
      </c>
      <c r="AF50" s="326">
        <v>27355201</v>
      </c>
      <c r="AG50" s="326" t="s">
        <v>1686</v>
      </c>
      <c r="AH50" s="329" t="s">
        <v>1685</v>
      </c>
      <c r="AI50" s="326" t="s">
        <v>1181</v>
      </c>
      <c r="AJ50" s="326" t="s">
        <v>1687</v>
      </c>
      <c r="AL50" s="326" t="s">
        <v>1240</v>
      </c>
      <c r="AN50" s="326" t="s">
        <v>1240</v>
      </c>
    </row>
    <row r="51" spans="2:40" x14ac:dyDescent="0.3">
      <c r="B51" s="327" t="s">
        <v>2220</v>
      </c>
      <c r="C51" s="328" t="s">
        <v>1744</v>
      </c>
      <c r="D51" s="326" t="s">
        <v>1751</v>
      </c>
      <c r="E51" s="326" t="s">
        <v>1745</v>
      </c>
      <c r="F51" s="326" t="s">
        <v>1752</v>
      </c>
      <c r="G51" s="326" t="s">
        <v>80</v>
      </c>
      <c r="H51" s="326" t="s">
        <v>939</v>
      </c>
      <c r="I51" s="326" t="s">
        <v>10</v>
      </c>
      <c r="J51" s="326" t="s">
        <v>1075</v>
      </c>
      <c r="K51" s="326" t="s">
        <v>50</v>
      </c>
      <c r="L51" s="326" t="s">
        <v>1362</v>
      </c>
      <c r="M51" s="326" t="s">
        <v>1078</v>
      </c>
      <c r="N51" s="326" t="s">
        <v>1787</v>
      </c>
      <c r="O51" s="326" t="s">
        <v>32</v>
      </c>
      <c r="P51" s="326" t="s">
        <v>993</v>
      </c>
      <c r="Q51" s="326" t="s">
        <v>34</v>
      </c>
      <c r="R51" s="326" t="s">
        <v>1264</v>
      </c>
      <c r="S51" s="326">
        <v>70502</v>
      </c>
      <c r="T51" s="326" t="s">
        <v>39</v>
      </c>
      <c r="U51" s="326" t="s">
        <v>5</v>
      </c>
      <c r="V51" s="326" t="s">
        <v>2</v>
      </c>
      <c r="W51" s="326" t="s">
        <v>906</v>
      </c>
      <c r="X51" s="326" t="s">
        <v>939</v>
      </c>
      <c r="Y51" s="326" t="s">
        <v>1161</v>
      </c>
      <c r="Z51" s="326" t="s">
        <v>1746</v>
      </c>
      <c r="AA51" s="326" t="s">
        <v>1746</v>
      </c>
      <c r="AB51" s="326" t="s">
        <v>1728</v>
      </c>
      <c r="AC51" s="326" t="s">
        <v>1747</v>
      </c>
      <c r="AD51" s="326" t="s">
        <v>2016</v>
      </c>
      <c r="AE51" s="326">
        <v>27186105</v>
      </c>
      <c r="AF51" s="326">
        <v>27184011</v>
      </c>
      <c r="AG51" s="326" t="s">
        <v>1749</v>
      </c>
      <c r="AH51" s="329" t="s">
        <v>1748</v>
      </c>
      <c r="AI51" s="326" t="s">
        <v>1162</v>
      </c>
      <c r="AJ51" s="326" t="s">
        <v>1750</v>
      </c>
      <c r="AL51" s="326" t="s">
        <v>1240</v>
      </c>
      <c r="AN51" s="326" t="s">
        <v>1240</v>
      </c>
    </row>
    <row r="52" spans="2:40" x14ac:dyDescent="0.3">
      <c r="B52" s="327" t="s">
        <v>2221</v>
      </c>
      <c r="C52" s="328" t="s">
        <v>1739</v>
      </c>
      <c r="D52" s="326" t="s">
        <v>1742</v>
      </c>
      <c r="E52" s="326" t="s">
        <v>1740</v>
      </c>
      <c r="F52" s="326" t="s">
        <v>1743</v>
      </c>
      <c r="G52" s="326" t="s">
        <v>80</v>
      </c>
      <c r="H52" s="326" t="s">
        <v>939</v>
      </c>
      <c r="I52" s="326" t="s">
        <v>4</v>
      </c>
      <c r="J52" s="326" t="s">
        <v>1075</v>
      </c>
      <c r="K52" s="326" t="s">
        <v>50</v>
      </c>
      <c r="L52" s="326" t="s">
        <v>1362</v>
      </c>
      <c r="M52" s="326" t="s">
        <v>1078</v>
      </c>
      <c r="N52" s="326" t="s">
        <v>1787</v>
      </c>
      <c r="O52" s="326" t="s">
        <v>32</v>
      </c>
      <c r="P52" s="326" t="s">
        <v>993</v>
      </c>
      <c r="Q52" s="326" t="s">
        <v>32</v>
      </c>
      <c r="R52" s="326" t="s">
        <v>1239</v>
      </c>
      <c r="S52" s="326">
        <v>70301</v>
      </c>
      <c r="T52" s="326" t="s">
        <v>39</v>
      </c>
      <c r="U52" s="326" t="s">
        <v>3</v>
      </c>
      <c r="V52" s="326" t="s">
        <v>1</v>
      </c>
      <c r="W52" s="326" t="s">
        <v>895</v>
      </c>
      <c r="X52" s="326" t="s">
        <v>939</v>
      </c>
      <c r="Y52" s="326" t="s">
        <v>108</v>
      </c>
      <c r="Z52" s="326" t="s">
        <v>108</v>
      </c>
      <c r="AA52" s="326" t="s">
        <v>1191</v>
      </c>
      <c r="AB52" s="326" t="s">
        <v>1728</v>
      </c>
      <c r="AC52" s="326" t="s">
        <v>2017</v>
      </c>
      <c r="AD52" s="326" t="s">
        <v>2018</v>
      </c>
      <c r="AE52" s="326">
        <v>27688093</v>
      </c>
      <c r="AF52" s="326">
        <v>27681100</v>
      </c>
      <c r="AG52" s="326" t="s">
        <v>2019</v>
      </c>
      <c r="AH52" s="329" t="s">
        <v>1741</v>
      </c>
      <c r="AI52" s="326" t="s">
        <v>1187</v>
      </c>
      <c r="AJ52" s="326" t="s">
        <v>2020</v>
      </c>
      <c r="AL52" s="326" t="s">
        <v>1240</v>
      </c>
      <c r="AN52" s="326" t="s">
        <v>1240</v>
      </c>
    </row>
    <row r="53" spans="2:40" x14ac:dyDescent="0.3">
      <c r="B53" s="327" t="s">
        <v>2241</v>
      </c>
      <c r="C53" s="328" t="s">
        <v>1732</v>
      </c>
      <c r="D53" s="326" t="s">
        <v>1737</v>
      </c>
      <c r="E53" s="326" t="s">
        <v>1733</v>
      </c>
      <c r="F53" s="326" t="s">
        <v>1738</v>
      </c>
      <c r="G53" s="326" t="s">
        <v>113</v>
      </c>
      <c r="H53" s="326" t="s">
        <v>109</v>
      </c>
      <c r="I53" s="326" t="s">
        <v>1</v>
      </c>
      <c r="J53" s="326" t="s">
        <v>1081</v>
      </c>
      <c r="K53" s="326" t="s">
        <v>50</v>
      </c>
      <c r="L53" s="326" t="s">
        <v>1362</v>
      </c>
      <c r="M53" s="326" t="s">
        <v>1078</v>
      </c>
      <c r="N53" s="326" t="s">
        <v>1787</v>
      </c>
      <c r="O53" s="326" t="s">
        <v>32</v>
      </c>
      <c r="P53" s="326" t="s">
        <v>993</v>
      </c>
      <c r="Q53" s="326" t="s">
        <v>32</v>
      </c>
      <c r="R53" s="326" t="s">
        <v>1239</v>
      </c>
      <c r="S53" s="326">
        <v>70201</v>
      </c>
      <c r="T53" s="326" t="s">
        <v>39</v>
      </c>
      <c r="U53" s="326" t="s">
        <v>2</v>
      </c>
      <c r="V53" s="326" t="s">
        <v>1</v>
      </c>
      <c r="W53" s="326" t="s">
        <v>890</v>
      </c>
      <c r="X53" s="326" t="s">
        <v>939</v>
      </c>
      <c r="Y53" s="326" t="s">
        <v>1104</v>
      </c>
      <c r="Z53" s="326" t="s">
        <v>109</v>
      </c>
      <c r="AA53" s="326" t="s">
        <v>109</v>
      </c>
      <c r="AB53" s="326" t="s">
        <v>1728</v>
      </c>
      <c r="AC53" s="326" t="s">
        <v>2074</v>
      </c>
      <c r="AD53" s="326" t="s">
        <v>1734</v>
      </c>
      <c r="AE53" s="326">
        <v>27107878</v>
      </c>
      <c r="AF53" s="326">
        <v>27103963</v>
      </c>
      <c r="AG53" s="326" t="s">
        <v>1173</v>
      </c>
      <c r="AH53" s="329" t="s">
        <v>1735</v>
      </c>
      <c r="AI53" s="326" t="s">
        <v>1105</v>
      </c>
      <c r="AJ53" s="326" t="s">
        <v>1736</v>
      </c>
      <c r="AL53" s="326" t="s">
        <v>1240</v>
      </c>
      <c r="AN53" s="326" t="s">
        <v>1240</v>
      </c>
    </row>
    <row r="54" spans="2:40" x14ac:dyDescent="0.3">
      <c r="B54" s="327" t="s">
        <v>2195</v>
      </c>
      <c r="C54" s="328" t="s">
        <v>1754</v>
      </c>
      <c r="D54" s="326" t="s">
        <v>1760</v>
      </c>
      <c r="E54" s="326" t="s">
        <v>1755</v>
      </c>
      <c r="F54" s="326" t="s">
        <v>1761</v>
      </c>
      <c r="G54" s="326" t="s">
        <v>15</v>
      </c>
      <c r="H54" s="326" t="s">
        <v>87</v>
      </c>
      <c r="I54" s="326" t="s">
        <v>5</v>
      </c>
      <c r="J54" s="326" t="s">
        <v>1078</v>
      </c>
      <c r="K54" s="326" t="s">
        <v>50</v>
      </c>
      <c r="L54" s="326" t="s">
        <v>1362</v>
      </c>
      <c r="M54" s="326" t="s">
        <v>1078</v>
      </c>
      <c r="N54" s="326" t="s">
        <v>1787</v>
      </c>
      <c r="O54" s="326" t="s">
        <v>32</v>
      </c>
      <c r="P54" s="326" t="s">
        <v>993</v>
      </c>
      <c r="Q54" s="326" t="s">
        <v>32</v>
      </c>
      <c r="R54" s="326" t="s">
        <v>1239</v>
      </c>
      <c r="S54" s="326">
        <v>61101</v>
      </c>
      <c r="T54" s="326" t="s">
        <v>44</v>
      </c>
      <c r="U54" s="326" t="s">
        <v>13</v>
      </c>
      <c r="V54" s="326" t="s">
        <v>1</v>
      </c>
      <c r="W54" s="326" t="s">
        <v>884</v>
      </c>
      <c r="X54" s="326" t="s">
        <v>45</v>
      </c>
      <c r="Y54" s="326" t="s">
        <v>1116</v>
      </c>
      <c r="Z54" s="326" t="s">
        <v>1117</v>
      </c>
      <c r="AA54" s="326" t="s">
        <v>1198</v>
      </c>
      <c r="AB54" s="326" t="s">
        <v>1380</v>
      </c>
      <c r="AC54" s="326" t="s">
        <v>1756</v>
      </c>
      <c r="AD54" s="326" t="s">
        <v>1757</v>
      </c>
      <c r="AE54" s="326">
        <v>26433694</v>
      </c>
      <c r="AF54" s="326">
        <v>26433991</v>
      </c>
      <c r="AG54" s="326" t="s">
        <v>1879</v>
      </c>
      <c r="AH54" s="329" t="s">
        <v>1758</v>
      </c>
      <c r="AI54" s="326" t="s">
        <v>1759</v>
      </c>
      <c r="AJ54" s="326" t="s">
        <v>1775</v>
      </c>
      <c r="AL54" s="326" t="s">
        <v>1240</v>
      </c>
      <c r="AN54" s="326" t="s">
        <v>1240</v>
      </c>
    </row>
    <row r="55" spans="2:40" x14ac:dyDescent="0.3">
      <c r="B55" s="327" t="s">
        <v>2226</v>
      </c>
      <c r="C55" s="328" t="s">
        <v>1709</v>
      </c>
      <c r="D55" s="326" t="s">
        <v>1715</v>
      </c>
      <c r="E55" s="326" t="s">
        <v>1710</v>
      </c>
      <c r="F55" s="326" t="s">
        <v>1716</v>
      </c>
      <c r="G55" s="326" t="s">
        <v>15</v>
      </c>
      <c r="H55" s="326" t="s">
        <v>87</v>
      </c>
      <c r="I55" s="326" t="s">
        <v>4</v>
      </c>
      <c r="J55" s="326" t="s">
        <v>1078</v>
      </c>
      <c r="K55" s="326" t="s">
        <v>50</v>
      </c>
      <c r="L55" s="326" t="s">
        <v>1362</v>
      </c>
      <c r="M55" s="326" t="s">
        <v>1078</v>
      </c>
      <c r="N55" s="326" t="s">
        <v>1787</v>
      </c>
      <c r="O55" s="326" t="s">
        <v>32</v>
      </c>
      <c r="P55" s="326" t="s">
        <v>993</v>
      </c>
      <c r="Q55" s="326" t="s">
        <v>34</v>
      </c>
      <c r="R55" s="326" t="s">
        <v>1264</v>
      </c>
      <c r="S55" s="326">
        <v>60901</v>
      </c>
      <c r="T55" s="326" t="s">
        <v>44</v>
      </c>
      <c r="U55" s="326" t="s">
        <v>10</v>
      </c>
      <c r="V55" s="326" t="s">
        <v>1</v>
      </c>
      <c r="W55" s="326" t="s">
        <v>879</v>
      </c>
      <c r="X55" s="326" t="s">
        <v>45</v>
      </c>
      <c r="Y55" s="326" t="s">
        <v>1190</v>
      </c>
      <c r="Z55" s="326" t="s">
        <v>1190</v>
      </c>
      <c r="AA55" s="326" t="s">
        <v>1190</v>
      </c>
      <c r="AB55" s="326" t="s">
        <v>1380</v>
      </c>
      <c r="AC55" s="326" t="s">
        <v>2031</v>
      </c>
      <c r="AD55" s="326" t="s">
        <v>1711</v>
      </c>
      <c r="AE55" s="326">
        <v>27794037</v>
      </c>
      <c r="AF55" s="326">
        <v>27799197</v>
      </c>
      <c r="AG55" s="326" t="s">
        <v>2032</v>
      </c>
      <c r="AH55" s="329" t="s">
        <v>1712</v>
      </c>
      <c r="AI55" s="326" t="s">
        <v>1713</v>
      </c>
      <c r="AJ55" s="326" t="s">
        <v>1714</v>
      </c>
      <c r="AL55" s="326" t="s">
        <v>1240</v>
      </c>
      <c r="AN55" s="326" t="s">
        <v>1240</v>
      </c>
    </row>
    <row r="56" spans="2:40" x14ac:dyDescent="0.3">
      <c r="B56" s="327" t="s">
        <v>2229</v>
      </c>
      <c r="C56" s="328" t="s">
        <v>1436</v>
      </c>
      <c r="D56" s="326" t="s">
        <v>1441</v>
      </c>
      <c r="E56" s="326" t="s">
        <v>1437</v>
      </c>
      <c r="F56" s="326" t="s">
        <v>1442</v>
      </c>
      <c r="G56" s="326" t="s">
        <v>84</v>
      </c>
      <c r="H56" s="326" t="s">
        <v>940</v>
      </c>
      <c r="I56" s="326" t="s">
        <v>1</v>
      </c>
      <c r="J56" s="326" t="s">
        <v>13</v>
      </c>
      <c r="K56" s="326" t="s">
        <v>50</v>
      </c>
      <c r="L56" s="326" t="s">
        <v>1362</v>
      </c>
      <c r="M56" s="326" t="s">
        <v>1078</v>
      </c>
      <c r="N56" s="326" t="s">
        <v>1787</v>
      </c>
      <c r="O56" s="326" t="s">
        <v>32</v>
      </c>
      <c r="P56" s="326" t="s">
        <v>993</v>
      </c>
      <c r="Q56" s="326" t="s">
        <v>34</v>
      </c>
      <c r="R56" s="326" t="s">
        <v>1264</v>
      </c>
      <c r="S56" s="326">
        <v>21301</v>
      </c>
      <c r="T56" s="326" t="s">
        <v>34</v>
      </c>
      <c r="U56" s="326" t="s">
        <v>15</v>
      </c>
      <c r="V56" s="326" t="s">
        <v>1</v>
      </c>
      <c r="W56" s="326" t="s">
        <v>675</v>
      </c>
      <c r="X56" s="326" t="s">
        <v>38</v>
      </c>
      <c r="Y56" s="326" t="s">
        <v>1150</v>
      </c>
      <c r="Z56" s="326" t="s">
        <v>1150</v>
      </c>
      <c r="AA56" s="326" t="s">
        <v>1150</v>
      </c>
      <c r="AB56" s="326" t="s">
        <v>1387</v>
      </c>
      <c r="AC56" s="326" t="s">
        <v>2058</v>
      </c>
      <c r="AD56" s="326" t="s">
        <v>1438</v>
      </c>
      <c r="AE56" s="326">
        <v>24700617</v>
      </c>
      <c r="AF56" s="326">
        <v>24700617</v>
      </c>
      <c r="AG56" s="326" t="s">
        <v>1440</v>
      </c>
      <c r="AH56" s="329" t="s">
        <v>1439</v>
      </c>
      <c r="AI56" s="326" t="s">
        <v>1178</v>
      </c>
      <c r="AJ56" s="326" t="s">
        <v>2059</v>
      </c>
      <c r="AL56" s="326" t="s">
        <v>1240</v>
      </c>
      <c r="AN56" s="326" t="s">
        <v>1240</v>
      </c>
    </row>
    <row r="57" spans="2:40" x14ac:dyDescent="0.3">
      <c r="B57" s="327" t="s">
        <v>2182</v>
      </c>
      <c r="C57" s="328" t="s">
        <v>1358</v>
      </c>
      <c r="D57" s="326" t="s">
        <v>1359</v>
      </c>
      <c r="E57" s="326" t="s">
        <v>1360</v>
      </c>
      <c r="F57" s="326" t="s">
        <v>1361</v>
      </c>
      <c r="G57" s="326" t="s">
        <v>3</v>
      </c>
      <c r="H57" s="326" t="s">
        <v>38</v>
      </c>
      <c r="I57" s="326" t="s">
        <v>1</v>
      </c>
      <c r="J57" s="326" t="s">
        <v>9</v>
      </c>
      <c r="K57" s="326" t="s">
        <v>50</v>
      </c>
      <c r="L57" s="326" t="s">
        <v>1362</v>
      </c>
      <c r="M57" s="326" t="s">
        <v>1078</v>
      </c>
      <c r="O57" s="326" t="s">
        <v>32</v>
      </c>
      <c r="P57" s="326" t="s">
        <v>993</v>
      </c>
      <c r="Q57" s="326" t="s">
        <v>32</v>
      </c>
      <c r="R57" s="326" t="s">
        <v>1239</v>
      </c>
      <c r="S57" s="326">
        <v>20101</v>
      </c>
      <c r="T57" s="326" t="s">
        <v>34</v>
      </c>
      <c r="U57" s="326" t="s">
        <v>1</v>
      </c>
      <c r="V57" s="326" t="s">
        <v>1</v>
      </c>
      <c r="W57" s="326" t="s">
        <v>591</v>
      </c>
      <c r="X57" s="326" t="s">
        <v>38</v>
      </c>
      <c r="Y57" s="326" t="s">
        <v>38</v>
      </c>
      <c r="Z57" s="326" t="s">
        <v>38</v>
      </c>
      <c r="AA57" s="326" t="s">
        <v>1121</v>
      </c>
      <c r="AB57" s="326" t="s">
        <v>199</v>
      </c>
      <c r="AC57" s="326" t="s">
        <v>1363</v>
      </c>
      <c r="AD57" s="326" t="s">
        <v>1364</v>
      </c>
      <c r="AE57" s="326">
        <v>24400430</v>
      </c>
      <c r="AF57" s="326">
        <v>24418841</v>
      </c>
      <c r="AG57" s="326" t="s">
        <v>1365</v>
      </c>
      <c r="AH57" s="329" t="s">
        <v>1366</v>
      </c>
      <c r="AI57" s="326" t="s">
        <v>1152</v>
      </c>
      <c r="AJ57" s="326" t="s">
        <v>1367</v>
      </c>
      <c r="AL57" s="326" t="s">
        <v>1240</v>
      </c>
      <c r="AN57" s="326" t="s">
        <v>1240</v>
      </c>
    </row>
    <row r="58" spans="2:40" x14ac:dyDescent="0.3">
      <c r="B58" s="327" t="s">
        <v>2183</v>
      </c>
      <c r="C58" s="328" t="s">
        <v>1762</v>
      </c>
      <c r="D58" s="326" t="s">
        <v>1763</v>
      </c>
      <c r="E58" s="326" t="s">
        <v>1764</v>
      </c>
      <c r="F58" s="326" t="s">
        <v>1765</v>
      </c>
      <c r="G58" s="326" t="s">
        <v>5</v>
      </c>
      <c r="H58" s="326" t="s">
        <v>58</v>
      </c>
      <c r="I58" s="326" t="s">
        <v>2</v>
      </c>
      <c r="J58" s="326" t="s">
        <v>14</v>
      </c>
      <c r="K58" s="326" t="s">
        <v>50</v>
      </c>
      <c r="L58" s="326" t="s">
        <v>1362</v>
      </c>
      <c r="M58" s="326" t="s">
        <v>1078</v>
      </c>
      <c r="O58" s="326" t="s">
        <v>36</v>
      </c>
      <c r="P58" s="326" t="s">
        <v>1114</v>
      </c>
      <c r="Q58" s="326" t="s">
        <v>32</v>
      </c>
      <c r="R58" s="326" t="s">
        <v>1239</v>
      </c>
      <c r="S58" s="326">
        <v>30104</v>
      </c>
      <c r="T58" s="326" t="s">
        <v>36</v>
      </c>
      <c r="U58" s="326" t="s">
        <v>1</v>
      </c>
      <c r="V58" s="326" t="s">
        <v>4</v>
      </c>
      <c r="W58" s="326" t="s">
        <v>696</v>
      </c>
      <c r="X58" s="326" t="s">
        <v>58</v>
      </c>
      <c r="Y58" s="326" t="s">
        <v>58</v>
      </c>
      <c r="Z58" s="326" t="s">
        <v>1155</v>
      </c>
      <c r="AA58" s="326" t="s">
        <v>1766</v>
      </c>
      <c r="AB58" s="326" t="s">
        <v>199</v>
      </c>
      <c r="AC58" s="326" t="s">
        <v>1767</v>
      </c>
      <c r="AD58" s="326" t="s">
        <v>1768</v>
      </c>
      <c r="AE58" s="326">
        <v>25370505</v>
      </c>
      <c r="AF58" s="326">
        <v>25373023</v>
      </c>
      <c r="AG58" s="326" t="s">
        <v>1769</v>
      </c>
      <c r="AH58" s="329" t="s">
        <v>1459</v>
      </c>
      <c r="AI58" s="326" t="s">
        <v>1770</v>
      </c>
      <c r="AJ58" s="326" t="s">
        <v>1458</v>
      </c>
      <c r="AL58" s="326" t="s">
        <v>1240</v>
      </c>
      <c r="AN58" s="326" t="s">
        <v>1240</v>
      </c>
    </row>
    <row r="59" spans="2:40" x14ac:dyDescent="0.3">
      <c r="B59" s="327" t="s">
        <v>2250</v>
      </c>
      <c r="C59" s="328" t="s">
        <v>1663</v>
      </c>
      <c r="D59" s="326" t="s">
        <v>1671</v>
      </c>
      <c r="E59" s="326" t="s">
        <v>1664</v>
      </c>
      <c r="F59" s="326" t="s">
        <v>1672</v>
      </c>
      <c r="G59" s="326" t="s">
        <v>15</v>
      </c>
      <c r="H59" s="326" t="s">
        <v>87</v>
      </c>
      <c r="I59" s="326" t="s">
        <v>1</v>
      </c>
      <c r="J59" s="326" t="s">
        <v>1078</v>
      </c>
      <c r="K59" s="326" t="s">
        <v>50</v>
      </c>
      <c r="L59" s="326" t="s">
        <v>1362</v>
      </c>
      <c r="M59" s="326" t="s">
        <v>1078</v>
      </c>
      <c r="N59" s="326" t="s">
        <v>1787</v>
      </c>
      <c r="O59" s="326" t="s">
        <v>32</v>
      </c>
      <c r="P59" s="326" t="s">
        <v>993</v>
      </c>
      <c r="Q59" s="326" t="s">
        <v>32</v>
      </c>
      <c r="R59" s="326" t="s">
        <v>1239</v>
      </c>
      <c r="S59" s="326">
        <v>60601</v>
      </c>
      <c r="T59" s="326" t="s">
        <v>44</v>
      </c>
      <c r="U59" s="326" t="s">
        <v>6</v>
      </c>
      <c r="V59" s="326" t="s">
        <v>1</v>
      </c>
      <c r="W59" s="326" t="s">
        <v>1665</v>
      </c>
      <c r="X59" s="326" t="s">
        <v>45</v>
      </c>
      <c r="Y59" s="326" t="s">
        <v>1124</v>
      </c>
      <c r="Z59" s="326" t="s">
        <v>1124</v>
      </c>
      <c r="AA59" s="326" t="s">
        <v>1666</v>
      </c>
      <c r="AB59" s="326" t="s">
        <v>1380</v>
      </c>
      <c r="AC59" s="326" t="s">
        <v>2084</v>
      </c>
      <c r="AD59" s="326" t="s">
        <v>1667</v>
      </c>
      <c r="AE59" s="326">
        <v>27771569</v>
      </c>
      <c r="AF59" s="326">
        <v>27770322</v>
      </c>
      <c r="AG59" s="326" t="s">
        <v>1669</v>
      </c>
      <c r="AH59" s="329" t="s">
        <v>1668</v>
      </c>
      <c r="AI59" s="326" t="s">
        <v>1125</v>
      </c>
      <c r="AJ59" s="326" t="s">
        <v>1670</v>
      </c>
      <c r="AL59" s="326" t="s">
        <v>1240</v>
      </c>
      <c r="AN59" s="326" t="s">
        <v>1240</v>
      </c>
    </row>
    <row r="60" spans="2:40" x14ac:dyDescent="0.3">
      <c r="B60" s="327" t="s">
        <v>2257</v>
      </c>
      <c r="C60" s="328" t="s">
        <v>1792</v>
      </c>
      <c r="D60" s="326" t="s">
        <v>1798</v>
      </c>
      <c r="E60" s="326" t="s">
        <v>1793</v>
      </c>
      <c r="F60" s="326" t="s">
        <v>1799</v>
      </c>
      <c r="G60" s="326" t="s">
        <v>1075</v>
      </c>
      <c r="H60" s="326" t="s">
        <v>420</v>
      </c>
      <c r="I60" s="326" t="s">
        <v>3</v>
      </c>
      <c r="J60" s="326" t="s">
        <v>3</v>
      </c>
      <c r="K60" s="326" t="s">
        <v>50</v>
      </c>
      <c r="L60" s="326" t="s">
        <v>1362</v>
      </c>
      <c r="M60" s="326" t="s">
        <v>1078</v>
      </c>
      <c r="N60" s="326" t="s">
        <v>1787</v>
      </c>
      <c r="O60" s="326" t="s">
        <v>32</v>
      </c>
      <c r="P60" s="326" t="s">
        <v>993</v>
      </c>
      <c r="Q60" s="326" t="s">
        <v>32</v>
      </c>
      <c r="R60" s="326" t="s">
        <v>1239</v>
      </c>
      <c r="S60" s="326">
        <v>10201</v>
      </c>
      <c r="T60" s="326" t="s">
        <v>32</v>
      </c>
      <c r="U60" s="326" t="s">
        <v>2</v>
      </c>
      <c r="V60" s="326" t="s">
        <v>1</v>
      </c>
      <c r="W60" s="326" t="s">
        <v>492</v>
      </c>
      <c r="X60" s="326" t="s">
        <v>33</v>
      </c>
      <c r="Y60" s="326" t="s">
        <v>64</v>
      </c>
      <c r="Z60" s="326" t="s">
        <v>64</v>
      </c>
      <c r="AA60" s="326" t="s">
        <v>114</v>
      </c>
      <c r="AB60" s="326" t="s">
        <v>199</v>
      </c>
      <c r="AC60" s="326" t="s">
        <v>1794</v>
      </c>
      <c r="AD60" s="326" t="s">
        <v>1795</v>
      </c>
      <c r="AE60" s="326">
        <v>22897944</v>
      </c>
      <c r="AF60" s="326">
        <v>40805054</v>
      </c>
      <c r="AG60" s="326" t="s">
        <v>1797</v>
      </c>
      <c r="AH60" s="329" t="s">
        <v>1796</v>
      </c>
      <c r="AI60" s="326" t="s">
        <v>1091</v>
      </c>
      <c r="AJ60" s="326" t="s">
        <v>1253</v>
      </c>
      <c r="AL60" s="326" t="s">
        <v>1240</v>
      </c>
      <c r="AN60" s="326" t="s">
        <v>1240</v>
      </c>
    </row>
    <row r="61" spans="2:40" x14ac:dyDescent="0.3">
      <c r="B61" s="327" t="s">
        <v>2184</v>
      </c>
      <c r="C61" s="328" t="s">
        <v>1255</v>
      </c>
      <c r="D61" s="326" t="s">
        <v>1259</v>
      </c>
      <c r="E61" s="326" t="s">
        <v>1789</v>
      </c>
      <c r="F61" s="326" t="s">
        <v>1260</v>
      </c>
      <c r="G61" s="326" t="s">
        <v>111</v>
      </c>
      <c r="H61" s="326" t="s">
        <v>35</v>
      </c>
      <c r="I61" s="326" t="s">
        <v>7</v>
      </c>
      <c r="J61" s="326" t="s">
        <v>4</v>
      </c>
      <c r="K61" s="326" t="s">
        <v>50</v>
      </c>
      <c r="L61" s="326" t="s">
        <v>1362</v>
      </c>
      <c r="M61" s="326" t="s">
        <v>1078</v>
      </c>
      <c r="N61" s="326" t="s">
        <v>1787</v>
      </c>
      <c r="O61" s="326" t="s">
        <v>32</v>
      </c>
      <c r="P61" s="326" t="s">
        <v>993</v>
      </c>
      <c r="Q61" s="326" t="s">
        <v>32</v>
      </c>
      <c r="R61" s="326" t="s">
        <v>1239</v>
      </c>
      <c r="S61" s="326">
        <v>10301</v>
      </c>
      <c r="T61" s="326" t="s">
        <v>32</v>
      </c>
      <c r="U61" s="326" t="s">
        <v>3</v>
      </c>
      <c r="V61" s="326" t="s">
        <v>1</v>
      </c>
      <c r="W61" s="326" t="s">
        <v>495</v>
      </c>
      <c r="X61" s="326" t="s">
        <v>33</v>
      </c>
      <c r="Y61" s="326" t="s">
        <v>35</v>
      </c>
      <c r="Z61" s="326" t="s">
        <v>35</v>
      </c>
      <c r="AA61" s="326" t="s">
        <v>1790</v>
      </c>
      <c r="AB61" s="326" t="s">
        <v>199</v>
      </c>
      <c r="AC61" s="326" t="s">
        <v>1791</v>
      </c>
      <c r="AD61" s="326" t="s">
        <v>1256</v>
      </c>
      <c r="AE61" s="326">
        <v>22592253</v>
      </c>
      <c r="AF61" s="326" t="s">
        <v>1088</v>
      </c>
      <c r="AG61" s="326" t="s">
        <v>1257</v>
      </c>
      <c r="AH61" s="329" t="s">
        <v>1258</v>
      </c>
      <c r="AI61" s="326" t="s">
        <v>1151</v>
      </c>
      <c r="AJ61" s="326" t="s">
        <v>1254</v>
      </c>
      <c r="AL61" s="326" t="s">
        <v>1240</v>
      </c>
      <c r="AN61" s="326" t="s">
        <v>1240</v>
      </c>
    </row>
    <row r="62" spans="2:40" x14ac:dyDescent="0.3">
      <c r="B62" s="327" t="s">
        <v>2185</v>
      </c>
      <c r="C62" s="328" t="s">
        <v>1470</v>
      </c>
      <c r="D62" s="326" t="s">
        <v>1474</v>
      </c>
      <c r="E62" s="326" t="s">
        <v>1800</v>
      </c>
      <c r="F62" s="326" t="s">
        <v>1475</v>
      </c>
      <c r="G62" s="326" t="s">
        <v>5</v>
      </c>
      <c r="H62" s="326" t="s">
        <v>58</v>
      </c>
      <c r="I62" s="326" t="s">
        <v>6</v>
      </c>
      <c r="J62" s="326" t="s">
        <v>14</v>
      </c>
      <c r="K62" s="326" t="s">
        <v>50</v>
      </c>
      <c r="L62" s="326" t="s">
        <v>1362</v>
      </c>
      <c r="M62" s="326" t="s">
        <v>1078</v>
      </c>
      <c r="N62" s="326" t="s">
        <v>1787</v>
      </c>
      <c r="O62" s="326" t="s">
        <v>32</v>
      </c>
      <c r="P62" s="326" t="s">
        <v>993</v>
      </c>
      <c r="Q62" s="326" t="s">
        <v>32</v>
      </c>
      <c r="R62" s="326" t="s">
        <v>1239</v>
      </c>
      <c r="S62" s="326">
        <v>30301</v>
      </c>
      <c r="T62" s="326" t="s">
        <v>36</v>
      </c>
      <c r="U62" s="326" t="s">
        <v>3</v>
      </c>
      <c r="V62" s="326" t="s">
        <v>1</v>
      </c>
      <c r="W62" s="326" t="s">
        <v>706</v>
      </c>
      <c r="X62" s="326" t="s">
        <v>58</v>
      </c>
      <c r="Y62" s="326" t="s">
        <v>59</v>
      </c>
      <c r="Z62" s="326" t="s">
        <v>1094</v>
      </c>
      <c r="AA62" s="326" t="s">
        <v>1094</v>
      </c>
      <c r="AB62" s="326" t="s">
        <v>199</v>
      </c>
      <c r="AC62" s="326" t="s">
        <v>1801</v>
      </c>
      <c r="AD62" s="326" t="s">
        <v>1802</v>
      </c>
      <c r="AE62" s="326">
        <v>22795239</v>
      </c>
      <c r="AF62" s="326">
        <v>22795206</v>
      </c>
      <c r="AG62" s="326" t="s">
        <v>1472</v>
      </c>
      <c r="AH62" s="329" t="s">
        <v>1471</v>
      </c>
      <c r="AI62" s="326" t="s">
        <v>1126</v>
      </c>
      <c r="AJ62" s="326" t="s">
        <v>1473</v>
      </c>
      <c r="AL62" s="326" t="s">
        <v>1240</v>
      </c>
      <c r="AN62" s="326" t="s">
        <v>1240</v>
      </c>
    </row>
    <row r="63" spans="2:40" x14ac:dyDescent="0.3">
      <c r="B63" s="327" t="s">
        <v>2197</v>
      </c>
      <c r="C63" s="328" t="s">
        <v>1818</v>
      </c>
      <c r="D63" s="326" t="s">
        <v>1822</v>
      </c>
      <c r="E63" s="326" t="s">
        <v>1819</v>
      </c>
      <c r="F63" s="326" t="s">
        <v>1823</v>
      </c>
      <c r="G63" s="326" t="s">
        <v>1</v>
      </c>
      <c r="H63" s="326" t="s">
        <v>419</v>
      </c>
      <c r="I63" s="326" t="s">
        <v>4</v>
      </c>
      <c r="J63" s="326" t="s">
        <v>1</v>
      </c>
      <c r="K63" s="326" t="s">
        <v>50</v>
      </c>
      <c r="L63" s="326" t="s">
        <v>1362</v>
      </c>
      <c r="M63" s="326" t="s">
        <v>1078</v>
      </c>
      <c r="N63" s="326" t="s">
        <v>1787</v>
      </c>
      <c r="O63" s="326" t="s">
        <v>32</v>
      </c>
      <c r="P63" s="326" t="s">
        <v>993</v>
      </c>
      <c r="Q63" s="326" t="s">
        <v>32</v>
      </c>
      <c r="R63" s="326" t="s">
        <v>1239</v>
      </c>
      <c r="S63" s="326">
        <v>11804</v>
      </c>
      <c r="T63" s="326" t="s">
        <v>32</v>
      </c>
      <c r="U63" s="326" t="s">
        <v>41</v>
      </c>
      <c r="V63" s="326" t="s">
        <v>4</v>
      </c>
      <c r="W63" s="326" t="s">
        <v>580</v>
      </c>
      <c r="X63" s="326" t="s">
        <v>33</v>
      </c>
      <c r="Y63" s="326" t="s">
        <v>42</v>
      </c>
      <c r="Z63" s="326" t="s">
        <v>1100</v>
      </c>
      <c r="AA63" s="326" t="s">
        <v>71</v>
      </c>
      <c r="AB63" s="326" t="s">
        <v>199</v>
      </c>
      <c r="AC63" s="326" t="s">
        <v>1882</v>
      </c>
      <c r="AD63" s="326" t="s">
        <v>1883</v>
      </c>
      <c r="AE63" s="326">
        <v>22765536</v>
      </c>
      <c r="AF63" s="326">
        <v>22765536</v>
      </c>
      <c r="AG63" s="326" t="s">
        <v>1821</v>
      </c>
      <c r="AH63" s="329" t="s">
        <v>1820</v>
      </c>
      <c r="AI63" s="326" t="s">
        <v>1089</v>
      </c>
      <c r="AJ63" s="326" t="s">
        <v>1313</v>
      </c>
      <c r="AL63" s="326" t="s">
        <v>1240</v>
      </c>
      <c r="AN63" s="326" t="s">
        <v>1240</v>
      </c>
    </row>
    <row r="64" spans="2:40" x14ac:dyDescent="0.3">
      <c r="B64" s="327" t="s">
        <v>2186</v>
      </c>
      <c r="C64" s="328" t="s">
        <v>1612</v>
      </c>
      <c r="D64" s="326" t="s">
        <v>1617</v>
      </c>
      <c r="E64" s="326" t="s">
        <v>1824</v>
      </c>
      <c r="F64" s="326" t="s">
        <v>1618</v>
      </c>
      <c r="G64" s="326" t="s">
        <v>14</v>
      </c>
      <c r="H64" s="326" t="s">
        <v>45</v>
      </c>
      <c r="I64" s="326" t="s">
        <v>1</v>
      </c>
      <c r="J64" s="326" t="s">
        <v>111</v>
      </c>
      <c r="K64" s="326" t="s">
        <v>50</v>
      </c>
      <c r="L64" s="326" t="s">
        <v>1362</v>
      </c>
      <c r="M64" s="326" t="s">
        <v>1078</v>
      </c>
      <c r="N64" s="326" t="s">
        <v>1787</v>
      </c>
      <c r="O64" s="326" t="s">
        <v>32</v>
      </c>
      <c r="P64" s="326" t="s">
        <v>993</v>
      </c>
      <c r="Q64" s="326" t="s">
        <v>32</v>
      </c>
      <c r="R64" s="326" t="s">
        <v>1239</v>
      </c>
      <c r="S64" s="326">
        <v>60108</v>
      </c>
      <c r="T64" s="326" t="s">
        <v>44</v>
      </c>
      <c r="U64" s="326" t="s">
        <v>1</v>
      </c>
      <c r="V64" s="326" t="s">
        <v>9</v>
      </c>
      <c r="W64" s="326" t="s">
        <v>841</v>
      </c>
      <c r="X64" s="326" t="s">
        <v>45</v>
      </c>
      <c r="Y64" s="326" t="s">
        <v>45</v>
      </c>
      <c r="Z64" s="326" t="s">
        <v>1138</v>
      </c>
      <c r="AA64" s="326" t="s">
        <v>94</v>
      </c>
      <c r="AB64" s="326" t="s">
        <v>1380</v>
      </c>
      <c r="AC64" s="326" t="s">
        <v>1825</v>
      </c>
      <c r="AD64" s="326" t="s">
        <v>1613</v>
      </c>
      <c r="AE64" s="326">
        <v>26630274</v>
      </c>
      <c r="AF64" s="326" t="s">
        <v>1088</v>
      </c>
      <c r="AG64" s="326" t="s">
        <v>1615</v>
      </c>
      <c r="AH64" s="329" t="s">
        <v>1614</v>
      </c>
      <c r="AI64" s="326" t="s">
        <v>1129</v>
      </c>
      <c r="AJ64" s="326" t="s">
        <v>1616</v>
      </c>
      <c r="AL64" s="326" t="s">
        <v>1240</v>
      </c>
      <c r="AN64" s="326" t="s">
        <v>1240</v>
      </c>
    </row>
    <row r="65" spans="1:40" x14ac:dyDescent="0.3">
      <c r="B65" s="327" t="s">
        <v>2205</v>
      </c>
      <c r="C65" s="328" t="s">
        <v>1811</v>
      </c>
      <c r="D65" s="326" t="s">
        <v>1816</v>
      </c>
      <c r="E65" s="326" t="s">
        <v>1812</v>
      </c>
      <c r="F65" s="326" t="s">
        <v>1817</v>
      </c>
      <c r="G65" s="326" t="s">
        <v>3</v>
      </c>
      <c r="H65" s="326" t="s">
        <v>38</v>
      </c>
      <c r="I65" s="326" t="s">
        <v>2</v>
      </c>
      <c r="J65" s="326" t="s">
        <v>9</v>
      </c>
      <c r="K65" s="326" t="s">
        <v>50</v>
      </c>
      <c r="L65" s="326" t="s">
        <v>1362</v>
      </c>
      <c r="M65" s="326" t="s">
        <v>1078</v>
      </c>
      <c r="N65" s="326" t="s">
        <v>1787</v>
      </c>
      <c r="O65" s="326" t="s">
        <v>32</v>
      </c>
      <c r="P65" s="326" t="s">
        <v>993</v>
      </c>
      <c r="Q65" s="326" t="s">
        <v>32</v>
      </c>
      <c r="R65" s="326" t="s">
        <v>1239</v>
      </c>
      <c r="S65" s="326">
        <v>20110</v>
      </c>
      <c r="T65" s="326" t="s">
        <v>34</v>
      </c>
      <c r="U65" s="326" t="s">
        <v>1</v>
      </c>
      <c r="V65" s="326" t="s">
        <v>11</v>
      </c>
      <c r="W65" s="326" t="s">
        <v>600</v>
      </c>
      <c r="X65" s="326" t="s">
        <v>38</v>
      </c>
      <c r="Y65" s="326" t="s">
        <v>38</v>
      </c>
      <c r="Z65" s="326" t="s">
        <v>35</v>
      </c>
      <c r="AA65" s="326" t="s">
        <v>1813</v>
      </c>
      <c r="AB65" s="326" t="s">
        <v>199</v>
      </c>
      <c r="AC65" s="326" t="s">
        <v>1895</v>
      </c>
      <c r="AD65" s="326" t="s">
        <v>1814</v>
      </c>
      <c r="AE65" s="326">
        <v>24406240</v>
      </c>
      <c r="AF65" s="326">
        <v>24406240</v>
      </c>
      <c r="AG65" s="326" t="s">
        <v>1815</v>
      </c>
      <c r="AH65" s="329" t="s">
        <v>1896</v>
      </c>
      <c r="AI65" s="326" t="s">
        <v>1095</v>
      </c>
      <c r="AJ65" s="326" t="s">
        <v>1368</v>
      </c>
      <c r="AL65" s="326" t="s">
        <v>1240</v>
      </c>
      <c r="AN65" s="326" t="s">
        <v>1240</v>
      </c>
    </row>
    <row r="66" spans="1:40" x14ac:dyDescent="0.3">
      <c r="B66" s="327" t="s">
        <v>2248</v>
      </c>
      <c r="C66" s="328" t="s">
        <v>1803</v>
      </c>
      <c r="D66" s="326" t="s">
        <v>1809</v>
      </c>
      <c r="E66" s="326" t="s">
        <v>1804</v>
      </c>
      <c r="F66" s="326" t="s">
        <v>1810</v>
      </c>
      <c r="G66" s="326" t="s">
        <v>13</v>
      </c>
      <c r="H66" s="326" t="s">
        <v>93</v>
      </c>
      <c r="I66" s="326" t="s">
        <v>3</v>
      </c>
      <c r="J66" s="326" t="s">
        <v>84</v>
      </c>
      <c r="K66" s="326" t="s">
        <v>50</v>
      </c>
      <c r="L66" s="326" t="s">
        <v>1362</v>
      </c>
      <c r="M66" s="326" t="s">
        <v>1078</v>
      </c>
      <c r="N66" s="326" t="s">
        <v>1787</v>
      </c>
      <c r="O66" s="326" t="s">
        <v>32</v>
      </c>
      <c r="P66" s="326" t="s">
        <v>993</v>
      </c>
      <c r="Q66" s="326" t="s">
        <v>34</v>
      </c>
      <c r="R66" s="326" t="s">
        <v>1264</v>
      </c>
      <c r="S66" s="326">
        <v>50803</v>
      </c>
      <c r="T66" s="326" t="s">
        <v>57</v>
      </c>
      <c r="U66" s="326" t="s">
        <v>9</v>
      </c>
      <c r="V66" s="326" t="s">
        <v>3</v>
      </c>
      <c r="W66" s="326" t="s">
        <v>816</v>
      </c>
      <c r="X66" s="326" t="s">
        <v>1099</v>
      </c>
      <c r="Y66" s="326" t="s">
        <v>102</v>
      </c>
      <c r="Z66" s="326" t="s">
        <v>1805</v>
      </c>
      <c r="AA66" s="326" t="s">
        <v>1805</v>
      </c>
      <c r="AB66" s="326" t="s">
        <v>392</v>
      </c>
      <c r="AC66" s="326" t="s">
        <v>2081</v>
      </c>
      <c r="AD66" s="326" t="s">
        <v>1806</v>
      </c>
      <c r="AE66" s="326">
        <v>26931066</v>
      </c>
      <c r="AF66" s="326">
        <v>26931066</v>
      </c>
      <c r="AG66" s="326" t="s">
        <v>1808</v>
      </c>
      <c r="AH66" s="329" t="s">
        <v>1807</v>
      </c>
      <c r="AI66" s="326" t="s">
        <v>1159</v>
      </c>
      <c r="AJ66" s="326" t="s">
        <v>1591</v>
      </c>
      <c r="AL66" s="326" t="s">
        <v>1240</v>
      </c>
      <c r="AN66" s="326" t="s">
        <v>1240</v>
      </c>
    </row>
    <row r="67" spans="1:40" x14ac:dyDescent="0.3">
      <c r="A67" s="337"/>
      <c r="B67" s="327" t="s">
        <v>2211</v>
      </c>
      <c r="C67" s="328" t="s">
        <v>1842</v>
      </c>
      <c r="D67" s="326" t="s">
        <v>1847</v>
      </c>
      <c r="E67" s="326" t="s">
        <v>1843</v>
      </c>
      <c r="F67" s="338" t="s">
        <v>1848</v>
      </c>
      <c r="G67" s="326" t="s">
        <v>111</v>
      </c>
      <c r="H67" s="326" t="s">
        <v>35</v>
      </c>
      <c r="I67" s="326" t="s">
        <v>2</v>
      </c>
      <c r="J67" s="326" t="s">
        <v>4</v>
      </c>
      <c r="K67" s="326" t="s">
        <v>50</v>
      </c>
      <c r="L67" s="326" t="s">
        <v>1362</v>
      </c>
      <c r="M67" s="326" t="s">
        <v>1078</v>
      </c>
      <c r="N67" s="326" t="s">
        <v>1787</v>
      </c>
      <c r="O67" s="326" t="s">
        <v>32</v>
      </c>
      <c r="P67" s="326" t="s">
        <v>993</v>
      </c>
      <c r="Q67" s="326" t="s">
        <v>32</v>
      </c>
      <c r="R67" s="326" t="s">
        <v>1239</v>
      </c>
      <c r="S67" s="326">
        <v>10313</v>
      </c>
      <c r="T67" s="326" t="s">
        <v>32</v>
      </c>
      <c r="U67" s="326" t="s">
        <v>3</v>
      </c>
      <c r="V67" s="326" t="s">
        <v>15</v>
      </c>
      <c r="W67" s="326" t="s">
        <v>507</v>
      </c>
      <c r="X67" s="326" t="s">
        <v>33</v>
      </c>
      <c r="Y67" s="326" t="s">
        <v>35</v>
      </c>
      <c r="Z67" s="326" t="s">
        <v>1844</v>
      </c>
      <c r="AA67" s="326" t="s">
        <v>1970</v>
      </c>
      <c r="AB67" s="326" t="s">
        <v>199</v>
      </c>
      <c r="AC67" s="326" t="s">
        <v>1971</v>
      </c>
      <c r="AD67" s="326" t="s">
        <v>1972</v>
      </c>
      <c r="AE67" s="326">
        <v>22702273</v>
      </c>
      <c r="AF67" s="326">
        <v>22701419</v>
      </c>
      <c r="AG67" s="326" t="s">
        <v>1846</v>
      </c>
      <c r="AH67" s="329" t="s">
        <v>1845</v>
      </c>
      <c r="AI67" s="326" t="s">
        <v>1261</v>
      </c>
      <c r="AJ67" s="326" t="s">
        <v>1973</v>
      </c>
      <c r="AL67" s="326" t="s">
        <v>1240</v>
      </c>
      <c r="AN67" s="326" t="s">
        <v>1240</v>
      </c>
    </row>
    <row r="68" spans="1:40" x14ac:dyDescent="0.3">
      <c r="B68" s="327" t="s">
        <v>2268</v>
      </c>
      <c r="C68" s="328" t="s">
        <v>1826</v>
      </c>
      <c r="D68" s="326" t="s">
        <v>1833</v>
      </c>
      <c r="E68" s="326" t="s">
        <v>1827</v>
      </c>
      <c r="F68" s="326" t="s">
        <v>1834</v>
      </c>
      <c r="G68" s="326" t="s">
        <v>3</v>
      </c>
      <c r="H68" s="326" t="s">
        <v>38</v>
      </c>
      <c r="I68" s="326" t="s">
        <v>1</v>
      </c>
      <c r="J68" s="326" t="s">
        <v>9</v>
      </c>
      <c r="K68" s="326" t="s">
        <v>50</v>
      </c>
      <c r="L68" s="326" t="s">
        <v>1362</v>
      </c>
      <c r="M68" s="326" t="s">
        <v>1078</v>
      </c>
      <c r="N68" s="326" t="s">
        <v>1787</v>
      </c>
      <c r="O68" s="326" t="s">
        <v>32</v>
      </c>
      <c r="P68" s="326" t="s">
        <v>993</v>
      </c>
      <c r="Q68" s="326" t="s">
        <v>32</v>
      </c>
      <c r="R68" s="326" t="s">
        <v>1239</v>
      </c>
      <c r="S68" s="326">
        <v>20103</v>
      </c>
      <c r="T68" s="326" t="s">
        <v>34</v>
      </c>
      <c r="U68" s="326" t="s">
        <v>1</v>
      </c>
      <c r="V68" s="326" t="s">
        <v>3</v>
      </c>
      <c r="W68" s="326" t="s">
        <v>593</v>
      </c>
      <c r="X68" s="326" t="s">
        <v>38</v>
      </c>
      <c r="Y68" s="326" t="s">
        <v>38</v>
      </c>
      <c r="Z68" s="326" t="s">
        <v>1828</v>
      </c>
      <c r="AA68" s="326" t="s">
        <v>1829</v>
      </c>
      <c r="AB68" s="326" t="s">
        <v>199</v>
      </c>
      <c r="AC68" s="326" t="s">
        <v>1830</v>
      </c>
      <c r="AD68" s="326" t="s">
        <v>2161</v>
      </c>
      <c r="AE68" s="326">
        <v>24830391</v>
      </c>
      <c r="AF68" s="326">
        <v>24830055</v>
      </c>
      <c r="AG68" s="326" t="s">
        <v>1832</v>
      </c>
      <c r="AH68" s="329" t="s">
        <v>1831</v>
      </c>
      <c r="AI68" s="326" t="s">
        <v>1152</v>
      </c>
      <c r="AJ68" s="326" t="s">
        <v>1771</v>
      </c>
      <c r="AL68" s="326" t="s">
        <v>1240</v>
      </c>
      <c r="AN68" s="326" t="s">
        <v>1240</v>
      </c>
    </row>
    <row r="69" spans="1:40" x14ac:dyDescent="0.3">
      <c r="B69" s="327" t="s">
        <v>2189</v>
      </c>
      <c r="C69" s="328" t="s">
        <v>1835</v>
      </c>
      <c r="D69" s="326" t="s">
        <v>1840</v>
      </c>
      <c r="E69" s="326" t="s">
        <v>1836</v>
      </c>
      <c r="F69" s="326" t="s">
        <v>1841</v>
      </c>
      <c r="G69" s="326" t="s">
        <v>1</v>
      </c>
      <c r="H69" s="326" t="s">
        <v>419</v>
      </c>
      <c r="I69" s="326" t="s">
        <v>4</v>
      </c>
      <c r="J69" s="326" t="s">
        <v>1</v>
      </c>
      <c r="K69" s="326" t="s">
        <v>50</v>
      </c>
      <c r="L69" s="326" t="s">
        <v>1362</v>
      </c>
      <c r="M69" s="326" t="s">
        <v>1078</v>
      </c>
      <c r="N69" s="326" t="s">
        <v>1787</v>
      </c>
      <c r="O69" s="326" t="s">
        <v>32</v>
      </c>
      <c r="P69" s="326" t="s">
        <v>993</v>
      </c>
      <c r="Q69" s="326" t="s">
        <v>32</v>
      </c>
      <c r="R69" s="326" t="s">
        <v>1239</v>
      </c>
      <c r="S69" s="326">
        <v>11802</v>
      </c>
      <c r="T69" s="326" t="s">
        <v>32</v>
      </c>
      <c r="U69" s="326" t="s">
        <v>41</v>
      </c>
      <c r="V69" s="326" t="s">
        <v>2</v>
      </c>
      <c r="W69" s="326" t="s">
        <v>578</v>
      </c>
      <c r="X69" s="326" t="s">
        <v>33</v>
      </c>
      <c r="Y69" s="326" t="s">
        <v>42</v>
      </c>
      <c r="Z69" s="326" t="s">
        <v>1139</v>
      </c>
      <c r="AA69" s="326" t="s">
        <v>1854</v>
      </c>
      <c r="AB69" s="326" t="s">
        <v>199</v>
      </c>
      <c r="AC69" s="326" t="s">
        <v>1837</v>
      </c>
      <c r="AD69" s="326" t="s">
        <v>1838</v>
      </c>
      <c r="AE69" s="326">
        <v>22732009</v>
      </c>
      <c r="AF69" s="326" t="s">
        <v>1088</v>
      </c>
      <c r="AG69" s="326" t="s">
        <v>1839</v>
      </c>
      <c r="AH69" s="329" t="s">
        <v>1855</v>
      </c>
      <c r="AI69" s="326" t="s">
        <v>1089</v>
      </c>
      <c r="AJ69" s="326" t="s">
        <v>1313</v>
      </c>
      <c r="AL69" s="326" t="s">
        <v>1240</v>
      </c>
      <c r="AN69" s="326" t="s">
        <v>1240</v>
      </c>
    </row>
    <row r="70" spans="1:40" x14ac:dyDescent="0.3">
      <c r="B70" s="327" t="s">
        <v>2191</v>
      </c>
      <c r="C70" s="328" t="s">
        <v>1645</v>
      </c>
      <c r="D70" s="326" t="s">
        <v>1649</v>
      </c>
      <c r="E70" s="326" t="s">
        <v>1865</v>
      </c>
      <c r="F70" s="326" t="s">
        <v>1650</v>
      </c>
      <c r="G70" s="326" t="s">
        <v>1078</v>
      </c>
      <c r="H70" s="326" t="s">
        <v>422</v>
      </c>
      <c r="I70" s="326" t="s">
        <v>1</v>
      </c>
      <c r="J70" s="326" t="s">
        <v>1076</v>
      </c>
      <c r="K70" s="326" t="s">
        <v>50</v>
      </c>
      <c r="L70" s="326" t="s">
        <v>1362</v>
      </c>
      <c r="M70" s="326" t="s">
        <v>1078</v>
      </c>
      <c r="N70" s="326" t="s">
        <v>1787</v>
      </c>
      <c r="O70" s="326" t="s">
        <v>32</v>
      </c>
      <c r="P70" s="326" t="s">
        <v>993</v>
      </c>
      <c r="Q70" s="326" t="s">
        <v>32</v>
      </c>
      <c r="R70" s="326" t="s">
        <v>1239</v>
      </c>
      <c r="S70" s="326">
        <v>60301</v>
      </c>
      <c r="T70" s="326" t="s">
        <v>44</v>
      </c>
      <c r="U70" s="326" t="s">
        <v>3</v>
      </c>
      <c r="V70" s="326" t="s">
        <v>1</v>
      </c>
      <c r="W70" s="326" t="s">
        <v>855</v>
      </c>
      <c r="X70" s="326" t="s">
        <v>45</v>
      </c>
      <c r="Y70" s="326" t="s">
        <v>92</v>
      </c>
      <c r="Z70" s="326" t="s">
        <v>92</v>
      </c>
      <c r="AA70" s="326" t="s">
        <v>1003</v>
      </c>
      <c r="AB70" s="326" t="s">
        <v>1315</v>
      </c>
      <c r="AC70" s="326" t="s">
        <v>1866</v>
      </c>
      <c r="AD70" s="326" t="s">
        <v>1646</v>
      </c>
      <c r="AE70" s="326">
        <v>27300045</v>
      </c>
      <c r="AF70" s="326">
        <v>27300389</v>
      </c>
      <c r="AG70" s="326" t="s">
        <v>1867</v>
      </c>
      <c r="AH70" s="329" t="s">
        <v>1647</v>
      </c>
      <c r="AI70" s="326" t="s">
        <v>1460</v>
      </c>
      <c r="AJ70" s="326" t="s">
        <v>1648</v>
      </c>
      <c r="AL70" s="326" t="s">
        <v>1240</v>
      </c>
      <c r="AN70" s="326" t="s">
        <v>1240</v>
      </c>
    </row>
    <row r="71" spans="1:40" x14ac:dyDescent="0.3">
      <c r="B71" s="327" t="s">
        <v>2187</v>
      </c>
      <c r="C71" s="328" t="s">
        <v>1726</v>
      </c>
      <c r="D71" s="326" t="s">
        <v>136</v>
      </c>
      <c r="E71" s="326" t="s">
        <v>1850</v>
      </c>
      <c r="F71" s="326" t="s">
        <v>1731</v>
      </c>
      <c r="G71" s="326" t="s">
        <v>80</v>
      </c>
      <c r="H71" s="326" t="s">
        <v>939</v>
      </c>
      <c r="I71" s="326" t="s">
        <v>1</v>
      </c>
      <c r="J71" s="326" t="s">
        <v>1075</v>
      </c>
      <c r="K71" s="326" t="s">
        <v>50</v>
      </c>
      <c r="L71" s="326" t="s">
        <v>1362</v>
      </c>
      <c r="M71" s="326" t="s">
        <v>1078</v>
      </c>
      <c r="N71" s="326" t="s">
        <v>1787</v>
      </c>
      <c r="O71" s="326" t="s">
        <v>32</v>
      </c>
      <c r="P71" s="326" t="s">
        <v>993</v>
      </c>
      <c r="Q71" s="326" t="s">
        <v>32</v>
      </c>
      <c r="R71" s="326" t="s">
        <v>1239</v>
      </c>
      <c r="S71" s="326">
        <v>70101</v>
      </c>
      <c r="T71" s="326" t="s">
        <v>39</v>
      </c>
      <c r="U71" s="326" t="s">
        <v>1</v>
      </c>
      <c r="V71" s="326" t="s">
        <v>1</v>
      </c>
      <c r="W71" s="326" t="s">
        <v>886</v>
      </c>
      <c r="X71" s="326" t="s">
        <v>939</v>
      </c>
      <c r="Y71" s="326" t="s">
        <v>939</v>
      </c>
      <c r="Z71" s="326" t="s">
        <v>939</v>
      </c>
      <c r="AA71" s="326" t="s">
        <v>1727</v>
      </c>
      <c r="AB71" s="326" t="s">
        <v>1728</v>
      </c>
      <c r="AC71" s="326" t="s">
        <v>1851</v>
      </c>
      <c r="AD71" s="326" t="s">
        <v>1852</v>
      </c>
      <c r="AE71" s="326">
        <v>27954110</v>
      </c>
      <c r="AF71" s="326">
        <v>27954110</v>
      </c>
      <c r="AG71" s="326" t="s">
        <v>1729</v>
      </c>
      <c r="AH71" s="329" t="s">
        <v>1853</v>
      </c>
      <c r="AI71" s="326" t="s">
        <v>1101</v>
      </c>
      <c r="AJ71" s="326" t="s">
        <v>1730</v>
      </c>
      <c r="AL71" s="326" t="s">
        <v>1240</v>
      </c>
      <c r="AN71" s="326" t="s">
        <v>1240</v>
      </c>
    </row>
    <row r="72" spans="1:40" x14ac:dyDescent="0.3">
      <c r="B72" s="327" t="s">
        <v>2212</v>
      </c>
      <c r="C72" s="328" t="s">
        <v>1857</v>
      </c>
      <c r="D72" s="326" t="s">
        <v>1862</v>
      </c>
      <c r="E72" s="326" t="s">
        <v>1858</v>
      </c>
      <c r="F72" s="326" t="s">
        <v>1863</v>
      </c>
      <c r="G72" s="326" t="s">
        <v>1077</v>
      </c>
      <c r="H72" s="326" t="s">
        <v>421</v>
      </c>
      <c r="I72" s="326" t="s">
        <v>6</v>
      </c>
      <c r="J72" s="326" t="s">
        <v>2</v>
      </c>
      <c r="K72" s="326" t="s">
        <v>50</v>
      </c>
      <c r="L72" s="326" t="s">
        <v>1362</v>
      </c>
      <c r="M72" s="326" t="s">
        <v>1078</v>
      </c>
      <c r="N72" s="326" t="s">
        <v>1787</v>
      </c>
      <c r="O72" s="326" t="s">
        <v>32</v>
      </c>
      <c r="P72" s="326" t="s">
        <v>993</v>
      </c>
      <c r="Q72" s="326" t="s">
        <v>32</v>
      </c>
      <c r="R72" s="326" t="s">
        <v>1239</v>
      </c>
      <c r="S72" s="326">
        <v>11104</v>
      </c>
      <c r="T72" s="326" t="s">
        <v>32</v>
      </c>
      <c r="U72" s="326" t="s">
        <v>13</v>
      </c>
      <c r="V72" s="326" t="s">
        <v>4</v>
      </c>
      <c r="W72" s="326" t="s">
        <v>552</v>
      </c>
      <c r="X72" s="326" t="s">
        <v>33</v>
      </c>
      <c r="Y72" s="326" t="s">
        <v>1108</v>
      </c>
      <c r="Z72" s="326" t="s">
        <v>1128</v>
      </c>
      <c r="AA72" s="326" t="s">
        <v>60</v>
      </c>
      <c r="AB72" s="326" t="s">
        <v>199</v>
      </c>
      <c r="AC72" s="326" t="s">
        <v>1974</v>
      </c>
      <c r="AD72" s="326" t="s">
        <v>1859</v>
      </c>
      <c r="AE72" s="326">
        <v>22293801</v>
      </c>
      <c r="AF72" s="326">
        <v>22293801</v>
      </c>
      <c r="AG72" s="326" t="s">
        <v>1861</v>
      </c>
      <c r="AH72" s="329" t="s">
        <v>1860</v>
      </c>
      <c r="AI72" s="326" t="s">
        <v>1109</v>
      </c>
      <c r="AJ72" s="326" t="s">
        <v>1291</v>
      </c>
      <c r="AL72" s="326" t="s">
        <v>1240</v>
      </c>
      <c r="AN72" s="326" t="s">
        <v>1240</v>
      </c>
    </row>
    <row r="73" spans="1:40" x14ac:dyDescent="0.3">
      <c r="B73" s="327" t="s">
        <v>2217</v>
      </c>
      <c r="C73" s="328" t="s">
        <v>1903</v>
      </c>
      <c r="D73" s="326" t="s">
        <v>1909</v>
      </c>
      <c r="E73" s="326" t="s">
        <v>1904</v>
      </c>
      <c r="F73" s="326" t="s">
        <v>1910</v>
      </c>
      <c r="G73" s="326" t="s">
        <v>4</v>
      </c>
      <c r="H73" s="326" t="s">
        <v>37</v>
      </c>
      <c r="I73" s="326" t="s">
        <v>6</v>
      </c>
      <c r="J73" s="326" t="s">
        <v>10</v>
      </c>
      <c r="K73" s="326" t="s">
        <v>50</v>
      </c>
      <c r="L73" s="326" t="s">
        <v>1362</v>
      </c>
      <c r="M73" s="326" t="s">
        <v>1078</v>
      </c>
      <c r="N73" s="326" t="s">
        <v>1787</v>
      </c>
      <c r="O73" s="326" t="s">
        <v>32</v>
      </c>
      <c r="P73" s="326" t="s">
        <v>993</v>
      </c>
      <c r="Q73" s="326" t="s">
        <v>32</v>
      </c>
      <c r="R73" s="326" t="s">
        <v>1239</v>
      </c>
      <c r="S73" s="326">
        <v>20706</v>
      </c>
      <c r="T73" s="326" t="s">
        <v>34</v>
      </c>
      <c r="U73" s="326" t="s">
        <v>7</v>
      </c>
      <c r="V73" s="326" t="s">
        <v>6</v>
      </c>
      <c r="W73" s="326" t="s">
        <v>648</v>
      </c>
      <c r="X73" s="326" t="s">
        <v>38</v>
      </c>
      <c r="Y73" s="326" t="s">
        <v>89</v>
      </c>
      <c r="Z73" s="326" t="s">
        <v>1905</v>
      </c>
      <c r="AA73" s="326" t="s">
        <v>1906</v>
      </c>
      <c r="AB73" s="326" t="s">
        <v>199</v>
      </c>
      <c r="AC73" s="326" t="s">
        <v>2011</v>
      </c>
      <c r="AD73" s="326" t="s">
        <v>1907</v>
      </c>
      <c r="AE73" s="326">
        <v>24533107</v>
      </c>
      <c r="AF73" s="326">
        <v>24533107</v>
      </c>
      <c r="AG73" s="326" t="s">
        <v>2012</v>
      </c>
      <c r="AH73" s="329" t="s">
        <v>1908</v>
      </c>
      <c r="AI73" s="326" t="s">
        <v>1385</v>
      </c>
      <c r="AJ73" s="326" t="s">
        <v>1386</v>
      </c>
      <c r="AL73" s="326" t="s">
        <v>1240</v>
      </c>
      <c r="AN73" s="326" t="s">
        <v>1240</v>
      </c>
    </row>
    <row r="74" spans="1:40" x14ac:dyDescent="0.3">
      <c r="B74" s="327" t="s">
        <v>2225</v>
      </c>
      <c r="C74" s="328" t="s">
        <v>1918</v>
      </c>
      <c r="D74" s="326" t="s">
        <v>1922</v>
      </c>
      <c r="E74" s="326" t="s">
        <v>1919</v>
      </c>
      <c r="F74" s="326" t="s">
        <v>1923</v>
      </c>
      <c r="G74" s="326" t="s">
        <v>5</v>
      </c>
      <c r="H74" s="326" t="s">
        <v>58</v>
      </c>
      <c r="I74" s="326" t="s">
        <v>2</v>
      </c>
      <c r="J74" s="326" t="s">
        <v>14</v>
      </c>
      <c r="K74" s="326" t="s">
        <v>50</v>
      </c>
      <c r="L74" s="326" t="s">
        <v>1362</v>
      </c>
      <c r="M74" s="326" t="s">
        <v>1078</v>
      </c>
      <c r="N74" s="326" t="s">
        <v>1787</v>
      </c>
      <c r="O74" s="326" t="s">
        <v>32</v>
      </c>
      <c r="P74" s="326" t="s">
        <v>993</v>
      </c>
      <c r="Q74" s="326" t="s">
        <v>32</v>
      </c>
      <c r="R74" s="326" t="s">
        <v>1239</v>
      </c>
      <c r="S74" s="326">
        <v>30109</v>
      </c>
      <c r="T74" s="326" t="s">
        <v>36</v>
      </c>
      <c r="U74" s="326" t="s">
        <v>1</v>
      </c>
      <c r="V74" s="326" t="s">
        <v>10</v>
      </c>
      <c r="W74" s="326" t="s">
        <v>1920</v>
      </c>
      <c r="X74" s="326" t="s">
        <v>58</v>
      </c>
      <c r="Y74" s="326" t="s">
        <v>58</v>
      </c>
      <c r="Z74" s="326" t="s">
        <v>74</v>
      </c>
      <c r="AA74" s="326" t="s">
        <v>74</v>
      </c>
      <c r="AB74" s="326" t="s">
        <v>199</v>
      </c>
      <c r="AC74" s="326" t="s">
        <v>2028</v>
      </c>
      <c r="AD74" s="326" t="s">
        <v>1921</v>
      </c>
      <c r="AE74" s="326">
        <v>25522328</v>
      </c>
      <c r="AF74" s="326">
        <v>25532328</v>
      </c>
      <c r="AG74" s="326" t="s">
        <v>2029</v>
      </c>
      <c r="AH74" s="329" t="s">
        <v>2030</v>
      </c>
      <c r="AI74" s="326" t="s">
        <v>1154</v>
      </c>
      <c r="AJ74" s="326" t="s">
        <v>1458</v>
      </c>
      <c r="AL74" s="326" t="s">
        <v>1240</v>
      </c>
      <c r="AN74" s="326" t="s">
        <v>1240</v>
      </c>
    </row>
    <row r="75" spans="1:40" x14ac:dyDescent="0.3">
      <c r="B75" s="327" t="s">
        <v>2254</v>
      </c>
      <c r="C75" s="328" t="s">
        <v>1870</v>
      </c>
      <c r="D75" s="326" t="s">
        <v>1875</v>
      </c>
      <c r="E75" s="326" t="s">
        <v>1871</v>
      </c>
      <c r="F75" s="326" t="s">
        <v>1876</v>
      </c>
      <c r="G75" s="326" t="s">
        <v>7</v>
      </c>
      <c r="H75" s="326" t="s">
        <v>51</v>
      </c>
      <c r="I75" s="326" t="s">
        <v>4</v>
      </c>
      <c r="J75" s="326" t="s">
        <v>54</v>
      </c>
      <c r="K75" s="326" t="s">
        <v>50</v>
      </c>
      <c r="L75" s="326" t="s">
        <v>1362</v>
      </c>
      <c r="M75" s="326" t="s">
        <v>1078</v>
      </c>
      <c r="N75" s="326" t="s">
        <v>1787</v>
      </c>
      <c r="O75" s="326" t="s">
        <v>32</v>
      </c>
      <c r="P75" s="326" t="s">
        <v>993</v>
      </c>
      <c r="Q75" s="326" t="s">
        <v>32</v>
      </c>
      <c r="R75" s="326" t="s">
        <v>1239</v>
      </c>
      <c r="S75" s="326">
        <v>40202</v>
      </c>
      <c r="T75" s="326" t="s">
        <v>50</v>
      </c>
      <c r="U75" s="326" t="s">
        <v>2</v>
      </c>
      <c r="V75" s="326" t="s">
        <v>2</v>
      </c>
      <c r="W75" s="326" t="s">
        <v>744</v>
      </c>
      <c r="X75" s="326" t="s">
        <v>51</v>
      </c>
      <c r="Y75" s="326" t="s">
        <v>117</v>
      </c>
      <c r="Z75" s="326" t="s">
        <v>75</v>
      </c>
      <c r="AA75" s="326" t="s">
        <v>75</v>
      </c>
      <c r="AB75" s="326" t="s">
        <v>199</v>
      </c>
      <c r="AC75" s="326" t="s">
        <v>2133</v>
      </c>
      <c r="AD75" s="326" t="s">
        <v>1872</v>
      </c>
      <c r="AE75" s="326">
        <v>22385053</v>
      </c>
      <c r="AF75" s="326" t="s">
        <v>1088</v>
      </c>
      <c r="AG75" s="326" t="s">
        <v>1874</v>
      </c>
      <c r="AH75" s="329" t="s">
        <v>1873</v>
      </c>
      <c r="AI75" s="326" t="s">
        <v>1113</v>
      </c>
      <c r="AJ75" s="326" t="s">
        <v>2134</v>
      </c>
      <c r="AL75" s="326" t="s">
        <v>1240</v>
      </c>
      <c r="AN75" s="326" t="s">
        <v>1240</v>
      </c>
    </row>
    <row r="76" spans="1:40" x14ac:dyDescent="0.3">
      <c r="B76" s="327" t="s">
        <v>2266</v>
      </c>
      <c r="C76" s="328" t="s">
        <v>1897</v>
      </c>
      <c r="D76" s="326" t="s">
        <v>1901</v>
      </c>
      <c r="E76" s="326" t="s">
        <v>1898</v>
      </c>
      <c r="F76" s="326" t="s">
        <v>1902</v>
      </c>
      <c r="G76" s="326" t="s">
        <v>2</v>
      </c>
      <c r="H76" s="326" t="s">
        <v>65</v>
      </c>
      <c r="I76" s="326" t="s">
        <v>5</v>
      </c>
      <c r="J76" s="326" t="s">
        <v>5</v>
      </c>
      <c r="K76" s="326" t="s">
        <v>50</v>
      </c>
      <c r="L76" s="326" t="s">
        <v>1362</v>
      </c>
      <c r="M76" s="326" t="s">
        <v>1078</v>
      </c>
      <c r="N76" s="326" t="s">
        <v>1787</v>
      </c>
      <c r="O76" s="326" t="s">
        <v>32</v>
      </c>
      <c r="P76" s="326" t="s">
        <v>993</v>
      </c>
      <c r="Q76" s="326" t="s">
        <v>34</v>
      </c>
      <c r="R76" s="326" t="s">
        <v>1264</v>
      </c>
      <c r="S76" s="326">
        <v>11203</v>
      </c>
      <c r="T76" s="326" t="s">
        <v>32</v>
      </c>
      <c r="U76" s="326" t="s">
        <v>14</v>
      </c>
      <c r="V76" s="326" t="s">
        <v>3</v>
      </c>
      <c r="W76" s="326" t="s">
        <v>556</v>
      </c>
      <c r="X76" s="326" t="s">
        <v>33</v>
      </c>
      <c r="Y76" s="326" t="s">
        <v>1164</v>
      </c>
      <c r="Z76" s="326" t="s">
        <v>1196</v>
      </c>
      <c r="AA76" s="326" t="s">
        <v>1196</v>
      </c>
      <c r="AB76" s="326" t="s">
        <v>199</v>
      </c>
      <c r="AC76" s="326" t="s">
        <v>2159</v>
      </c>
      <c r="AD76" s="326" t="s">
        <v>2160</v>
      </c>
      <c r="AE76" s="326">
        <v>24187407</v>
      </c>
      <c r="AF76" s="326" t="s">
        <v>1088</v>
      </c>
      <c r="AG76" s="326" t="s">
        <v>1900</v>
      </c>
      <c r="AH76" s="329" t="s">
        <v>1899</v>
      </c>
      <c r="AI76" s="326" t="s">
        <v>1137</v>
      </c>
      <c r="AJ76" s="326" t="s">
        <v>1282</v>
      </c>
      <c r="AL76" s="326" t="s">
        <v>1240</v>
      </c>
      <c r="AN76" s="326" t="s">
        <v>1240</v>
      </c>
    </row>
    <row r="77" spans="1:40" x14ac:dyDescent="0.3">
      <c r="B77" s="327" t="s">
        <v>2274</v>
      </c>
      <c r="C77" s="328" t="s">
        <v>1911</v>
      </c>
      <c r="D77" s="326" t="s">
        <v>1916</v>
      </c>
      <c r="E77" s="326" t="s">
        <v>1912</v>
      </c>
      <c r="F77" s="326" t="s">
        <v>1917</v>
      </c>
      <c r="G77" s="326" t="s">
        <v>3</v>
      </c>
      <c r="H77" s="326" t="s">
        <v>38</v>
      </c>
      <c r="I77" s="326" t="s">
        <v>3</v>
      </c>
      <c r="J77" s="326" t="s">
        <v>9</v>
      </c>
      <c r="K77" s="326" t="s">
        <v>50</v>
      </c>
      <c r="L77" s="326" t="s">
        <v>1362</v>
      </c>
      <c r="M77" s="326" t="s">
        <v>1078</v>
      </c>
      <c r="N77" s="326" t="s">
        <v>1787</v>
      </c>
      <c r="O77" s="326" t="s">
        <v>32</v>
      </c>
      <c r="P77" s="326" t="s">
        <v>993</v>
      </c>
      <c r="Q77" s="326" t="s">
        <v>34</v>
      </c>
      <c r="R77" s="326" t="s">
        <v>1264</v>
      </c>
      <c r="S77" s="326">
        <v>20107</v>
      </c>
      <c r="T77" s="326" t="s">
        <v>34</v>
      </c>
      <c r="U77" s="326" t="s">
        <v>1</v>
      </c>
      <c r="V77" s="326" t="s">
        <v>7</v>
      </c>
      <c r="W77" s="326" t="s">
        <v>597</v>
      </c>
      <c r="X77" s="326" t="s">
        <v>38</v>
      </c>
      <c r="Y77" s="326" t="s">
        <v>38</v>
      </c>
      <c r="Z77" s="326" t="s">
        <v>77</v>
      </c>
      <c r="AA77" s="326" t="s">
        <v>77</v>
      </c>
      <c r="AB77" s="326" t="s">
        <v>199</v>
      </c>
      <c r="AC77" s="326" t="s">
        <v>2172</v>
      </c>
      <c r="AD77" s="326" t="s">
        <v>1913</v>
      </c>
      <c r="AE77" s="326">
        <v>24495748</v>
      </c>
      <c r="AF77" s="326" t="s">
        <v>1088</v>
      </c>
      <c r="AG77" s="326" t="s">
        <v>1914</v>
      </c>
      <c r="AH77" s="329" t="s">
        <v>1915</v>
      </c>
      <c r="AI77" s="326" t="s">
        <v>1096</v>
      </c>
      <c r="AJ77" s="326" t="s">
        <v>2173</v>
      </c>
      <c r="AL77" s="326" t="s">
        <v>1240</v>
      </c>
      <c r="AN77" s="326" t="s">
        <v>1240</v>
      </c>
    </row>
    <row r="78" spans="1:40" x14ac:dyDescent="0.3">
      <c r="B78" s="327" t="s">
        <v>2264</v>
      </c>
      <c r="C78" s="328" t="s">
        <v>1975</v>
      </c>
      <c r="D78" s="326" t="s">
        <v>1980</v>
      </c>
      <c r="E78" s="326" t="s">
        <v>1976</v>
      </c>
      <c r="F78" s="326" t="s">
        <v>1981</v>
      </c>
      <c r="G78" s="326" t="s">
        <v>7</v>
      </c>
      <c r="H78" s="326" t="s">
        <v>51</v>
      </c>
      <c r="I78" s="326" t="s">
        <v>6</v>
      </c>
      <c r="J78" s="326" t="s">
        <v>54</v>
      </c>
      <c r="K78" s="326" t="s">
        <v>50</v>
      </c>
      <c r="L78" s="326" t="s">
        <v>1362</v>
      </c>
      <c r="M78" s="326" t="s">
        <v>1078</v>
      </c>
      <c r="N78" s="326" t="s">
        <v>1787</v>
      </c>
      <c r="O78" s="326" t="s">
        <v>32</v>
      </c>
      <c r="P78" s="326" t="s">
        <v>993</v>
      </c>
      <c r="Q78" s="326" t="s">
        <v>32</v>
      </c>
      <c r="R78" s="326" t="s">
        <v>1239</v>
      </c>
      <c r="S78" s="326">
        <v>40602</v>
      </c>
      <c r="T78" s="326" t="s">
        <v>50</v>
      </c>
      <c r="U78" s="326" t="s">
        <v>6</v>
      </c>
      <c r="V78" s="326" t="s">
        <v>2</v>
      </c>
      <c r="W78" s="326" t="s">
        <v>768</v>
      </c>
      <c r="X78" s="326" t="s">
        <v>51</v>
      </c>
      <c r="Y78" s="326" t="s">
        <v>62</v>
      </c>
      <c r="Z78" s="326" t="s">
        <v>33</v>
      </c>
      <c r="AA78" s="326" t="s">
        <v>1977</v>
      </c>
      <c r="AB78" s="326" t="s">
        <v>199</v>
      </c>
      <c r="AC78" s="326" t="s">
        <v>2156</v>
      </c>
      <c r="AD78" s="326" t="s">
        <v>1978</v>
      </c>
      <c r="AE78" s="326">
        <v>22685475</v>
      </c>
      <c r="AF78" s="326">
        <v>22685475</v>
      </c>
      <c r="AG78" s="326" t="s">
        <v>2157</v>
      </c>
      <c r="AH78" s="329" t="s">
        <v>1979</v>
      </c>
      <c r="AI78" s="326" t="s">
        <v>1110</v>
      </c>
      <c r="AJ78" s="326" t="s">
        <v>1502</v>
      </c>
      <c r="AL78" s="326" t="s">
        <v>1240</v>
      </c>
      <c r="AN78" s="326" t="s">
        <v>1240</v>
      </c>
    </row>
    <row r="79" spans="1:40" x14ac:dyDescent="0.3">
      <c r="B79" s="327" t="s">
        <v>2260</v>
      </c>
      <c r="C79" s="328" t="s">
        <v>1982</v>
      </c>
      <c r="D79" s="326" t="s">
        <v>1987</v>
      </c>
      <c r="E79" s="326" t="s">
        <v>1983</v>
      </c>
      <c r="F79" s="326" t="s">
        <v>1988</v>
      </c>
      <c r="G79" s="326" t="s">
        <v>7</v>
      </c>
      <c r="H79" s="326" t="s">
        <v>51</v>
      </c>
      <c r="I79" s="326" t="s">
        <v>5</v>
      </c>
      <c r="J79" s="326" t="s">
        <v>54</v>
      </c>
      <c r="K79" s="326" t="s">
        <v>50</v>
      </c>
      <c r="L79" s="326" t="s">
        <v>1362</v>
      </c>
      <c r="M79" s="326" t="s">
        <v>1078</v>
      </c>
      <c r="N79" s="326" t="s">
        <v>1787</v>
      </c>
      <c r="O79" s="326" t="s">
        <v>32</v>
      </c>
      <c r="P79" s="326" t="s">
        <v>993</v>
      </c>
      <c r="Q79" s="326" t="s">
        <v>32</v>
      </c>
      <c r="R79" s="326" t="s">
        <v>1239</v>
      </c>
      <c r="S79" s="326">
        <v>40306</v>
      </c>
      <c r="T79" s="326" t="s">
        <v>50</v>
      </c>
      <c r="U79" s="326" t="s">
        <v>3</v>
      </c>
      <c r="V79" s="326" t="s">
        <v>6</v>
      </c>
      <c r="W79" s="326" t="s">
        <v>754</v>
      </c>
      <c r="X79" s="326" t="s">
        <v>51</v>
      </c>
      <c r="Y79" s="326" t="s">
        <v>91</v>
      </c>
      <c r="Z79" s="326" t="s">
        <v>85</v>
      </c>
      <c r="AA79" s="326" t="s">
        <v>85</v>
      </c>
      <c r="AB79" s="326" t="s">
        <v>199</v>
      </c>
      <c r="AC79" s="326" t="s">
        <v>2142</v>
      </c>
      <c r="AD79" s="326" t="s">
        <v>1984</v>
      </c>
      <c r="AE79" s="326">
        <v>22443190</v>
      </c>
      <c r="AF79" s="326">
        <v>22443727</v>
      </c>
      <c r="AG79" s="326" t="s">
        <v>1986</v>
      </c>
      <c r="AH79" s="329" t="s">
        <v>1985</v>
      </c>
      <c r="AI79" s="326" t="s">
        <v>454</v>
      </c>
      <c r="AJ79" s="326" t="s">
        <v>1753</v>
      </c>
      <c r="AL79" s="326" t="s">
        <v>1240</v>
      </c>
      <c r="AN79" s="326" t="s">
        <v>1240</v>
      </c>
    </row>
    <row r="80" spans="1:40" x14ac:dyDescent="0.3">
      <c r="B80" s="327" t="s">
        <v>2233</v>
      </c>
      <c r="C80" s="328" t="s">
        <v>1948</v>
      </c>
      <c r="D80" s="326" t="s">
        <v>1954</v>
      </c>
      <c r="E80" s="326" t="s">
        <v>1949</v>
      </c>
      <c r="F80" s="326" t="s">
        <v>1955</v>
      </c>
      <c r="G80" s="326" t="s">
        <v>1077</v>
      </c>
      <c r="H80" s="326" t="s">
        <v>421</v>
      </c>
      <c r="I80" s="326" t="s">
        <v>2</v>
      </c>
      <c r="J80" s="326" t="s">
        <v>2</v>
      </c>
      <c r="K80" s="326" t="s">
        <v>50</v>
      </c>
      <c r="L80" s="326" t="s">
        <v>1362</v>
      </c>
      <c r="M80" s="326" t="s">
        <v>1078</v>
      </c>
      <c r="N80" s="326" t="s">
        <v>1787</v>
      </c>
      <c r="O80" s="326" t="s">
        <v>32</v>
      </c>
      <c r="P80" s="326" t="s">
        <v>993</v>
      </c>
      <c r="Q80" s="326" t="s">
        <v>32</v>
      </c>
      <c r="R80" s="326" t="s">
        <v>1239</v>
      </c>
      <c r="S80" s="326">
        <v>10807</v>
      </c>
      <c r="T80" s="326" t="s">
        <v>32</v>
      </c>
      <c r="U80" s="326" t="s">
        <v>9</v>
      </c>
      <c r="V80" s="326" t="s">
        <v>7</v>
      </c>
      <c r="W80" s="326" t="s">
        <v>537</v>
      </c>
      <c r="X80" s="326" t="s">
        <v>33</v>
      </c>
      <c r="Y80" s="326" t="s">
        <v>1112</v>
      </c>
      <c r="Z80" s="326" t="s">
        <v>1950</v>
      </c>
      <c r="AA80" s="326" t="s">
        <v>1950</v>
      </c>
      <c r="AB80" s="326" t="s">
        <v>199</v>
      </c>
      <c r="AC80" s="326" t="s">
        <v>2063</v>
      </c>
      <c r="AD80" s="326" t="s">
        <v>1951</v>
      </c>
      <c r="AE80" s="326">
        <v>22451046</v>
      </c>
      <c r="AF80" s="326" t="s">
        <v>1088</v>
      </c>
      <c r="AG80" s="326" t="s">
        <v>1952</v>
      </c>
      <c r="AH80" s="329" t="s">
        <v>1953</v>
      </c>
      <c r="AI80" s="326" t="s">
        <v>1123</v>
      </c>
      <c r="AJ80" s="326" t="s">
        <v>1290</v>
      </c>
      <c r="AL80" s="326" t="s">
        <v>1240</v>
      </c>
      <c r="AN80" s="326" t="s">
        <v>1240</v>
      </c>
    </row>
    <row r="81" spans="1:43" x14ac:dyDescent="0.3">
      <c r="B81" s="327" t="s">
        <v>2234</v>
      </c>
      <c r="C81" s="328" t="s">
        <v>1941</v>
      </c>
      <c r="D81" s="326" t="s">
        <v>1945</v>
      </c>
      <c r="E81" s="326" t="s">
        <v>1942</v>
      </c>
      <c r="F81" s="326" t="s">
        <v>1946</v>
      </c>
      <c r="G81" s="326" t="s">
        <v>1077</v>
      </c>
      <c r="H81" s="326" t="s">
        <v>421</v>
      </c>
      <c r="I81" s="326" t="s">
        <v>5</v>
      </c>
      <c r="J81" s="326" t="s">
        <v>2</v>
      </c>
      <c r="K81" s="326" t="s">
        <v>50</v>
      </c>
      <c r="L81" s="326" t="s">
        <v>1362</v>
      </c>
      <c r="M81" s="326" t="s">
        <v>1078</v>
      </c>
      <c r="N81" s="326" t="s">
        <v>1787</v>
      </c>
      <c r="O81" s="326" t="s">
        <v>32</v>
      </c>
      <c r="P81" s="326" t="s">
        <v>993</v>
      </c>
      <c r="Q81" s="326" t="s">
        <v>32</v>
      </c>
      <c r="R81" s="326" t="s">
        <v>1239</v>
      </c>
      <c r="S81" s="326">
        <v>11402</v>
      </c>
      <c r="T81" s="326" t="s">
        <v>32</v>
      </c>
      <c r="U81" s="326" t="s">
        <v>54</v>
      </c>
      <c r="V81" s="326" t="s">
        <v>2</v>
      </c>
      <c r="W81" s="326" t="s">
        <v>563</v>
      </c>
      <c r="X81" s="326" t="s">
        <v>33</v>
      </c>
      <c r="Y81" s="326" t="s">
        <v>1093</v>
      </c>
      <c r="Z81" s="326" t="s">
        <v>67</v>
      </c>
      <c r="AA81" s="326" t="s">
        <v>67</v>
      </c>
      <c r="AB81" s="326" t="s">
        <v>199</v>
      </c>
      <c r="AC81" s="326" t="s">
        <v>1943</v>
      </c>
      <c r="AD81" s="326" t="s">
        <v>2064</v>
      </c>
      <c r="AE81" s="326">
        <v>22947119</v>
      </c>
      <c r="AF81" s="326" t="s">
        <v>1088</v>
      </c>
      <c r="AG81" s="326" t="s">
        <v>2065</v>
      </c>
      <c r="AH81" s="329" t="s">
        <v>1944</v>
      </c>
      <c r="AI81" s="326" t="s">
        <v>1092</v>
      </c>
      <c r="AJ81" s="326" t="s">
        <v>1302</v>
      </c>
      <c r="AL81" s="326" t="s">
        <v>1240</v>
      </c>
      <c r="AN81" s="326" t="s">
        <v>1240</v>
      </c>
    </row>
    <row r="82" spans="1:43" x14ac:dyDescent="0.3">
      <c r="B82" s="327" t="s">
        <v>2259</v>
      </c>
      <c r="C82" s="328" t="s">
        <v>1989</v>
      </c>
      <c r="D82" s="326" t="s">
        <v>1995</v>
      </c>
      <c r="E82" s="326" t="s">
        <v>1990</v>
      </c>
      <c r="F82" s="326" t="s">
        <v>1996</v>
      </c>
      <c r="G82" s="326" t="s">
        <v>1075</v>
      </c>
      <c r="H82" s="326" t="s">
        <v>420</v>
      </c>
      <c r="I82" s="326" t="s">
        <v>2</v>
      </c>
      <c r="J82" s="326" t="s">
        <v>3</v>
      </c>
      <c r="K82" s="326" t="s">
        <v>50</v>
      </c>
      <c r="L82" s="326" t="s">
        <v>1362</v>
      </c>
      <c r="M82" s="326" t="s">
        <v>1078</v>
      </c>
      <c r="N82" s="326" t="s">
        <v>1787</v>
      </c>
      <c r="O82" s="326" t="s">
        <v>32</v>
      </c>
      <c r="P82" s="326" t="s">
        <v>993</v>
      </c>
      <c r="Q82" s="326" t="s">
        <v>32</v>
      </c>
      <c r="R82" s="326" t="s">
        <v>1239</v>
      </c>
      <c r="S82" s="326">
        <v>10109</v>
      </c>
      <c r="T82" s="326" t="s">
        <v>32</v>
      </c>
      <c r="U82" s="326" t="s">
        <v>1</v>
      </c>
      <c r="V82" s="326" t="s">
        <v>10</v>
      </c>
      <c r="W82" s="326" t="s">
        <v>489</v>
      </c>
      <c r="X82" s="326" t="s">
        <v>33</v>
      </c>
      <c r="Y82" s="326" t="s">
        <v>33</v>
      </c>
      <c r="Z82" s="326" t="s">
        <v>52</v>
      </c>
      <c r="AA82" s="326" t="s">
        <v>1991</v>
      </c>
      <c r="AB82" s="326" t="s">
        <v>199</v>
      </c>
      <c r="AC82" s="326" t="s">
        <v>2141</v>
      </c>
      <c r="AD82" s="326" t="s">
        <v>1992</v>
      </c>
      <c r="AE82" s="326">
        <v>22962805</v>
      </c>
      <c r="AF82" s="326">
        <v>22962807</v>
      </c>
      <c r="AG82" s="326" t="s">
        <v>1994</v>
      </c>
      <c r="AH82" s="329" t="s">
        <v>1993</v>
      </c>
      <c r="AI82" s="326" t="s">
        <v>1090</v>
      </c>
      <c r="AJ82" s="326" t="s">
        <v>1244</v>
      </c>
      <c r="AL82" s="326" t="s">
        <v>1240</v>
      </c>
      <c r="AN82" s="326" t="s">
        <v>1240</v>
      </c>
    </row>
    <row r="83" spans="1:43" x14ac:dyDescent="0.3">
      <c r="B83" s="327" t="s">
        <v>2243</v>
      </c>
      <c r="C83" s="328" t="s">
        <v>2046</v>
      </c>
      <c r="D83" s="326" t="s">
        <v>2049</v>
      </c>
      <c r="E83" s="326" t="s">
        <v>2047</v>
      </c>
      <c r="F83" s="326" t="s">
        <v>2050</v>
      </c>
      <c r="G83" s="326" t="s">
        <v>111</v>
      </c>
      <c r="H83" s="326" t="s">
        <v>35</v>
      </c>
      <c r="I83" s="326" t="s">
        <v>3</v>
      </c>
      <c r="J83" s="326" t="s">
        <v>4</v>
      </c>
      <c r="K83" s="326" t="s">
        <v>50</v>
      </c>
      <c r="L83" s="326" t="s">
        <v>1362</v>
      </c>
      <c r="M83" s="326" t="s">
        <v>1078</v>
      </c>
      <c r="N83" s="326" t="s">
        <v>1787</v>
      </c>
      <c r="O83" s="326" t="s">
        <v>32</v>
      </c>
      <c r="P83" s="326" t="s">
        <v>993</v>
      </c>
      <c r="Q83" s="326" t="s">
        <v>32</v>
      </c>
      <c r="R83" s="326" t="s">
        <v>1239</v>
      </c>
      <c r="S83" s="326">
        <v>10607</v>
      </c>
      <c r="T83" s="326" t="s">
        <v>32</v>
      </c>
      <c r="U83" s="326" t="s">
        <v>6</v>
      </c>
      <c r="V83" s="326" t="s">
        <v>7</v>
      </c>
      <c r="W83" s="326" t="s">
        <v>525</v>
      </c>
      <c r="X83" s="326" t="s">
        <v>33</v>
      </c>
      <c r="Y83" s="326" t="s">
        <v>1130</v>
      </c>
      <c r="Z83" s="326" t="s">
        <v>1947</v>
      </c>
      <c r="AA83" s="326" t="s">
        <v>2075</v>
      </c>
      <c r="AB83" s="326" t="s">
        <v>199</v>
      </c>
      <c r="AC83" s="326" t="s">
        <v>2076</v>
      </c>
      <c r="AD83" s="326" t="s">
        <v>2048</v>
      </c>
      <c r="AE83" s="326">
        <v>22305222</v>
      </c>
      <c r="AF83" s="326">
        <v>22303337</v>
      </c>
      <c r="AG83" s="326" t="s">
        <v>1179</v>
      </c>
      <c r="AH83" s="329" t="s">
        <v>1088</v>
      </c>
      <c r="AI83" s="326" t="s">
        <v>1111</v>
      </c>
      <c r="AJ83" s="326" t="s">
        <v>1281</v>
      </c>
      <c r="AL83" s="326" t="s">
        <v>1240</v>
      </c>
      <c r="AN83" s="326" t="s">
        <v>1240</v>
      </c>
    </row>
    <row r="84" spans="1:43" x14ac:dyDescent="0.3">
      <c r="B84" s="327" t="s">
        <v>2269</v>
      </c>
      <c r="C84" s="328" t="s">
        <v>1924</v>
      </c>
      <c r="D84" s="326" t="s">
        <v>1929</v>
      </c>
      <c r="E84" s="326" t="s">
        <v>1925</v>
      </c>
      <c r="F84" s="326" t="s">
        <v>1930</v>
      </c>
      <c r="G84" s="326" t="s">
        <v>54</v>
      </c>
      <c r="H84" s="326" t="s">
        <v>83</v>
      </c>
      <c r="I84" s="326" t="s">
        <v>2</v>
      </c>
      <c r="J84" s="326" t="s">
        <v>6</v>
      </c>
      <c r="K84" s="326" t="s">
        <v>50</v>
      </c>
      <c r="L84" s="326" t="s">
        <v>1362</v>
      </c>
      <c r="M84" s="326" t="s">
        <v>1078</v>
      </c>
      <c r="N84" s="326" t="s">
        <v>1787</v>
      </c>
      <c r="O84" s="326" t="s">
        <v>32</v>
      </c>
      <c r="P84" s="326" t="s">
        <v>993</v>
      </c>
      <c r="Q84" s="326" t="s">
        <v>32</v>
      </c>
      <c r="R84" s="326" t="s">
        <v>1239</v>
      </c>
      <c r="S84" s="326">
        <v>11901</v>
      </c>
      <c r="T84" s="326" t="s">
        <v>32</v>
      </c>
      <c r="U84" s="326" t="s">
        <v>84</v>
      </c>
      <c r="V84" s="326" t="s">
        <v>1</v>
      </c>
      <c r="W84" s="326" t="s">
        <v>1314</v>
      </c>
      <c r="X84" s="326" t="s">
        <v>33</v>
      </c>
      <c r="Y84" s="326" t="s">
        <v>83</v>
      </c>
      <c r="Z84" s="326" t="s">
        <v>1107</v>
      </c>
      <c r="AA84" s="326" t="s">
        <v>1926</v>
      </c>
      <c r="AB84" s="326" t="s">
        <v>1315</v>
      </c>
      <c r="AC84" s="326" t="s">
        <v>2162</v>
      </c>
      <c r="AD84" s="326" t="s">
        <v>1927</v>
      </c>
      <c r="AE84" s="326">
        <v>27714243</v>
      </c>
      <c r="AF84" s="326" t="s">
        <v>1088</v>
      </c>
      <c r="AG84" s="326" t="s">
        <v>1928</v>
      </c>
      <c r="AH84" s="329" t="s">
        <v>2163</v>
      </c>
      <c r="AI84" s="326" t="s">
        <v>1171</v>
      </c>
      <c r="AJ84" s="326" t="s">
        <v>1777</v>
      </c>
      <c r="AL84" s="326" t="s">
        <v>1240</v>
      </c>
      <c r="AN84" s="326" t="s">
        <v>1240</v>
      </c>
    </row>
    <row r="85" spans="1:43" x14ac:dyDescent="0.3">
      <c r="B85" s="327" t="s">
        <v>2247</v>
      </c>
      <c r="C85" s="328" t="s">
        <v>1933</v>
      </c>
      <c r="D85" s="326" t="s">
        <v>1939</v>
      </c>
      <c r="E85" s="326" t="s">
        <v>1934</v>
      </c>
      <c r="F85" s="326" t="s">
        <v>1940</v>
      </c>
      <c r="G85" s="326" t="s">
        <v>5</v>
      </c>
      <c r="H85" s="326" t="s">
        <v>58</v>
      </c>
      <c r="I85" s="326" t="s">
        <v>5</v>
      </c>
      <c r="J85" s="326" t="s">
        <v>14</v>
      </c>
      <c r="K85" s="326" t="s">
        <v>50</v>
      </c>
      <c r="L85" s="326" t="s">
        <v>1362</v>
      </c>
      <c r="M85" s="326" t="s">
        <v>1078</v>
      </c>
      <c r="N85" s="326" t="s">
        <v>1787</v>
      </c>
      <c r="O85" s="326" t="s">
        <v>32</v>
      </c>
      <c r="P85" s="326" t="s">
        <v>993</v>
      </c>
      <c r="Q85" s="326" t="s">
        <v>32</v>
      </c>
      <c r="R85" s="326" t="s">
        <v>1239</v>
      </c>
      <c r="S85" s="326">
        <v>30205</v>
      </c>
      <c r="T85" s="326" t="s">
        <v>36</v>
      </c>
      <c r="U85" s="326" t="s">
        <v>2</v>
      </c>
      <c r="V85" s="326" t="s">
        <v>5</v>
      </c>
      <c r="W85" s="326" t="s">
        <v>705</v>
      </c>
      <c r="X85" s="326" t="s">
        <v>58</v>
      </c>
      <c r="Y85" s="326" t="s">
        <v>105</v>
      </c>
      <c r="Z85" s="326" t="s">
        <v>1935</v>
      </c>
      <c r="AA85" s="326" t="s">
        <v>106</v>
      </c>
      <c r="AB85" s="326" t="s">
        <v>199</v>
      </c>
      <c r="AC85" s="326" t="s">
        <v>2080</v>
      </c>
      <c r="AD85" s="326" t="s">
        <v>1936</v>
      </c>
      <c r="AE85" s="326">
        <v>25745990</v>
      </c>
      <c r="AF85" s="326">
        <v>25745990</v>
      </c>
      <c r="AG85" s="326" t="s">
        <v>1938</v>
      </c>
      <c r="AH85" s="329" t="s">
        <v>1937</v>
      </c>
      <c r="AI85" s="326" t="s">
        <v>1122</v>
      </c>
      <c r="AJ85" s="326" t="s">
        <v>1469</v>
      </c>
      <c r="AL85" s="326" t="s">
        <v>1240</v>
      </c>
      <c r="AN85" s="326" t="s">
        <v>1240</v>
      </c>
    </row>
    <row r="86" spans="1:43" x14ac:dyDescent="0.3">
      <c r="B86" s="327" t="s">
        <v>2239</v>
      </c>
      <c r="C86" s="328" t="s">
        <v>1997</v>
      </c>
      <c r="D86" s="326" t="s">
        <v>2002</v>
      </c>
      <c r="E86" s="326" t="s">
        <v>1998</v>
      </c>
      <c r="F86" s="326" t="s">
        <v>2003</v>
      </c>
      <c r="G86" s="326" t="s">
        <v>4</v>
      </c>
      <c r="H86" s="326" t="s">
        <v>37</v>
      </c>
      <c r="I86" s="326" t="s">
        <v>1</v>
      </c>
      <c r="J86" s="326" t="s">
        <v>10</v>
      </c>
      <c r="K86" s="326" t="s">
        <v>50</v>
      </c>
      <c r="L86" s="326" t="s">
        <v>1362</v>
      </c>
      <c r="M86" s="326" t="s">
        <v>1078</v>
      </c>
      <c r="N86" s="326" t="s">
        <v>1787</v>
      </c>
      <c r="O86" s="326" t="s">
        <v>32</v>
      </c>
      <c r="P86" s="326" t="s">
        <v>993</v>
      </c>
      <c r="Q86" s="326" t="s">
        <v>34</v>
      </c>
      <c r="R86" s="326" t="s">
        <v>1264</v>
      </c>
      <c r="S86" s="326">
        <v>20206</v>
      </c>
      <c r="T86" s="326" t="s">
        <v>34</v>
      </c>
      <c r="U86" s="326" t="s">
        <v>2</v>
      </c>
      <c r="V86" s="326" t="s">
        <v>6</v>
      </c>
      <c r="W86" s="326" t="s">
        <v>609</v>
      </c>
      <c r="X86" s="326" t="s">
        <v>38</v>
      </c>
      <c r="Y86" s="326" t="s">
        <v>1102</v>
      </c>
      <c r="Z86" s="326" t="s">
        <v>47</v>
      </c>
      <c r="AA86" s="326" t="s">
        <v>1999</v>
      </c>
      <c r="AB86" s="326" t="s">
        <v>199</v>
      </c>
      <c r="AC86" s="326" t="s">
        <v>2072</v>
      </c>
      <c r="AD86" s="326" t="s">
        <v>2000</v>
      </c>
      <c r="AE86" s="326">
        <v>24450793</v>
      </c>
      <c r="AF86" s="326">
        <v>24450793</v>
      </c>
      <c r="AG86" s="326" t="s">
        <v>2001</v>
      </c>
      <c r="AH86" s="329" t="s">
        <v>2073</v>
      </c>
      <c r="AI86" s="326" t="s">
        <v>994</v>
      </c>
      <c r="AJ86" s="326" t="s">
        <v>1369</v>
      </c>
      <c r="AL86" s="326" t="s">
        <v>1240</v>
      </c>
      <c r="AN86" s="326" t="s">
        <v>1240</v>
      </c>
    </row>
    <row r="87" spans="1:43" x14ac:dyDescent="0.3">
      <c r="B87" s="327" t="s">
        <v>2252</v>
      </c>
      <c r="C87" s="328" t="s">
        <v>1957</v>
      </c>
      <c r="D87" s="326" t="s">
        <v>1962</v>
      </c>
      <c r="E87" s="326" t="s">
        <v>1958</v>
      </c>
      <c r="F87" s="326" t="s">
        <v>1963</v>
      </c>
      <c r="G87" s="326" t="s">
        <v>4</v>
      </c>
      <c r="H87" s="326" t="s">
        <v>37</v>
      </c>
      <c r="I87" s="326" t="s">
        <v>5</v>
      </c>
      <c r="J87" s="326" t="s">
        <v>10</v>
      </c>
      <c r="K87" s="326" t="s">
        <v>50</v>
      </c>
      <c r="L87" s="326" t="s">
        <v>1362</v>
      </c>
      <c r="M87" s="326" t="s">
        <v>1078</v>
      </c>
      <c r="N87" s="326" t="s">
        <v>1787</v>
      </c>
      <c r="O87" s="326" t="s">
        <v>32</v>
      </c>
      <c r="P87" s="326" t="s">
        <v>993</v>
      </c>
      <c r="Q87" s="326" t="s">
        <v>34</v>
      </c>
      <c r="R87" s="326" t="s">
        <v>1264</v>
      </c>
      <c r="S87" s="326">
        <v>20607</v>
      </c>
      <c r="T87" s="326" t="s">
        <v>34</v>
      </c>
      <c r="U87" s="326" t="s">
        <v>6</v>
      </c>
      <c r="V87" s="326" t="s">
        <v>7</v>
      </c>
      <c r="W87" s="326" t="s">
        <v>957</v>
      </c>
      <c r="X87" s="326" t="s">
        <v>38</v>
      </c>
      <c r="Y87" s="326" t="s">
        <v>1143</v>
      </c>
      <c r="Z87" s="326" t="s">
        <v>1959</v>
      </c>
      <c r="AA87" s="326" t="s">
        <v>1960</v>
      </c>
      <c r="AB87" s="326" t="s">
        <v>199</v>
      </c>
      <c r="AC87" s="326" t="s">
        <v>2131</v>
      </c>
      <c r="AD87" s="326" t="s">
        <v>1961</v>
      </c>
      <c r="AE87" s="326">
        <v>21014017</v>
      </c>
      <c r="AF87" s="326" t="s">
        <v>1088</v>
      </c>
      <c r="AG87" s="326" t="s">
        <v>318</v>
      </c>
      <c r="AH87" s="329" t="s">
        <v>2132</v>
      </c>
      <c r="AI87" s="326" t="s">
        <v>1144</v>
      </c>
      <c r="AJ87" s="326" t="s">
        <v>1776</v>
      </c>
      <c r="AL87" s="326" t="s">
        <v>1240</v>
      </c>
      <c r="AN87" s="326" t="s">
        <v>1240</v>
      </c>
    </row>
    <row r="88" spans="1:43" x14ac:dyDescent="0.3">
      <c r="B88" s="327" t="s">
        <v>2251</v>
      </c>
      <c r="C88" s="328" t="s">
        <v>2039</v>
      </c>
      <c r="D88" s="326" t="s">
        <v>2044</v>
      </c>
      <c r="E88" s="326" t="s">
        <v>2040</v>
      </c>
      <c r="F88" s="326" t="s">
        <v>2045</v>
      </c>
      <c r="G88" s="326" t="s">
        <v>13</v>
      </c>
      <c r="H88" s="326" t="s">
        <v>93</v>
      </c>
      <c r="I88" s="326" t="s">
        <v>1</v>
      </c>
      <c r="J88" s="326" t="s">
        <v>84</v>
      </c>
      <c r="K88" s="326" t="s">
        <v>50</v>
      </c>
      <c r="L88" s="326" t="s">
        <v>1362</v>
      </c>
      <c r="M88" s="326" t="s">
        <v>1078</v>
      </c>
      <c r="N88" s="326" t="s">
        <v>1787</v>
      </c>
      <c r="O88" s="326" t="s">
        <v>32</v>
      </c>
      <c r="P88" s="326" t="s">
        <v>993</v>
      </c>
      <c r="Q88" s="326" t="s">
        <v>32</v>
      </c>
      <c r="R88" s="326" t="s">
        <v>1239</v>
      </c>
      <c r="S88" s="326">
        <v>50601</v>
      </c>
      <c r="T88" s="326" t="s">
        <v>57</v>
      </c>
      <c r="U88" s="326" t="s">
        <v>6</v>
      </c>
      <c r="V88" s="326" t="s">
        <v>1</v>
      </c>
      <c r="W88" s="326" t="s">
        <v>807</v>
      </c>
      <c r="X88" s="326" t="s">
        <v>1099</v>
      </c>
      <c r="Y88" s="326" t="s">
        <v>93</v>
      </c>
      <c r="Z88" s="326" t="s">
        <v>93</v>
      </c>
      <c r="AA88" s="326" t="s">
        <v>93</v>
      </c>
      <c r="AB88" s="326" t="s">
        <v>392</v>
      </c>
      <c r="AC88" s="326" t="s">
        <v>2130</v>
      </c>
      <c r="AD88" s="326" t="s">
        <v>2041</v>
      </c>
      <c r="AE88" s="326">
        <v>26689015</v>
      </c>
      <c r="AF88" s="326" t="s">
        <v>1088</v>
      </c>
      <c r="AG88" s="326" t="s">
        <v>2043</v>
      </c>
      <c r="AH88" s="329" t="s">
        <v>2042</v>
      </c>
      <c r="AI88" s="326" t="s">
        <v>1119</v>
      </c>
      <c r="AJ88" s="326" t="s">
        <v>1590</v>
      </c>
      <c r="AL88" s="326" t="s">
        <v>1240</v>
      </c>
      <c r="AN88" s="326" t="s">
        <v>1240</v>
      </c>
    </row>
    <row r="89" spans="1:43" x14ac:dyDescent="0.3">
      <c r="B89" s="327" t="s">
        <v>2255</v>
      </c>
      <c r="C89" s="328" t="s">
        <v>2051</v>
      </c>
      <c r="D89" s="326" t="s">
        <v>2056</v>
      </c>
      <c r="E89" s="326" t="s">
        <v>2052</v>
      </c>
      <c r="F89" s="326" t="s">
        <v>2057</v>
      </c>
      <c r="G89" s="326" t="s">
        <v>3</v>
      </c>
      <c r="H89" s="326" t="s">
        <v>38</v>
      </c>
      <c r="I89" s="326" t="s">
        <v>9</v>
      </c>
      <c r="J89" s="326" t="s">
        <v>9</v>
      </c>
      <c r="K89" s="326" t="s">
        <v>50</v>
      </c>
      <c r="L89" s="326" t="s">
        <v>1362</v>
      </c>
      <c r="M89" s="326" t="s">
        <v>1078</v>
      </c>
      <c r="N89" s="326" t="s">
        <v>1787</v>
      </c>
      <c r="O89" s="326" t="s">
        <v>32</v>
      </c>
      <c r="P89" s="326" t="s">
        <v>993</v>
      </c>
      <c r="Q89" s="326" t="s">
        <v>32</v>
      </c>
      <c r="R89" s="326" t="s">
        <v>1239</v>
      </c>
      <c r="S89" s="326">
        <v>20501</v>
      </c>
      <c r="T89" s="326" t="s">
        <v>34</v>
      </c>
      <c r="U89" s="326" t="s">
        <v>5</v>
      </c>
      <c r="V89" s="326" t="s">
        <v>1</v>
      </c>
      <c r="W89" s="326" t="s">
        <v>628</v>
      </c>
      <c r="X89" s="326" t="s">
        <v>38</v>
      </c>
      <c r="Y89" s="326" t="s">
        <v>97</v>
      </c>
      <c r="Z89" s="326" t="s">
        <v>97</v>
      </c>
      <c r="AA89" s="326" t="s">
        <v>2135</v>
      </c>
      <c r="AB89" s="326" t="s">
        <v>199</v>
      </c>
      <c r="AC89" s="326" t="s">
        <v>2136</v>
      </c>
      <c r="AD89" s="326" t="s">
        <v>2053</v>
      </c>
      <c r="AE89" s="326">
        <v>24461215</v>
      </c>
      <c r="AF89" s="326">
        <v>24461255</v>
      </c>
      <c r="AG89" s="326" t="s">
        <v>2054</v>
      </c>
      <c r="AH89" s="329" t="s">
        <v>2055</v>
      </c>
      <c r="AI89" s="326" t="s">
        <v>1097</v>
      </c>
      <c r="AJ89" s="326" t="s">
        <v>1384</v>
      </c>
      <c r="AL89" s="326" t="s">
        <v>1240</v>
      </c>
      <c r="AN89" s="326" t="s">
        <v>1240</v>
      </c>
    </row>
    <row r="90" spans="1:43" x14ac:dyDescent="0.3">
      <c r="B90" s="327" t="s">
        <v>2256</v>
      </c>
      <c r="C90" s="328" t="s">
        <v>2114</v>
      </c>
      <c r="D90" s="326" t="s">
        <v>2120</v>
      </c>
      <c r="E90" s="326" t="s">
        <v>2115</v>
      </c>
      <c r="F90" s="326" t="s">
        <v>2121</v>
      </c>
      <c r="G90" s="326" t="s">
        <v>41</v>
      </c>
      <c r="H90" s="326" t="s">
        <v>53</v>
      </c>
      <c r="I90" s="326" t="s">
        <v>2</v>
      </c>
      <c r="J90" s="326" t="s">
        <v>11</v>
      </c>
      <c r="K90" s="326" t="s">
        <v>50</v>
      </c>
      <c r="L90" s="326" t="s">
        <v>1362</v>
      </c>
      <c r="M90" s="326" t="s">
        <v>1078</v>
      </c>
      <c r="N90" s="326" t="s">
        <v>1787</v>
      </c>
      <c r="O90" s="326" t="s">
        <v>32</v>
      </c>
      <c r="P90" s="326" t="s">
        <v>993</v>
      </c>
      <c r="Q90" s="326" t="s">
        <v>32</v>
      </c>
      <c r="R90" s="326" t="s">
        <v>1239</v>
      </c>
      <c r="S90" s="326">
        <v>21002</v>
      </c>
      <c r="T90" s="326" t="s">
        <v>34</v>
      </c>
      <c r="U90" s="326" t="s">
        <v>11</v>
      </c>
      <c r="V90" s="326" t="s">
        <v>2</v>
      </c>
      <c r="W90" s="326" t="s">
        <v>656</v>
      </c>
      <c r="X90" s="326" t="s">
        <v>38</v>
      </c>
      <c r="Y90" s="326" t="s">
        <v>53</v>
      </c>
      <c r="Z90" s="326" t="s">
        <v>61</v>
      </c>
      <c r="AA90" s="326" t="s">
        <v>2116</v>
      </c>
      <c r="AB90" s="326" t="s">
        <v>1387</v>
      </c>
      <c r="AC90" s="326" t="s">
        <v>2137</v>
      </c>
      <c r="AD90" s="326" t="s">
        <v>2117</v>
      </c>
      <c r="AE90" s="326">
        <v>24757122</v>
      </c>
      <c r="AF90" s="326">
        <v>24757122</v>
      </c>
      <c r="AG90" s="326" t="s">
        <v>2119</v>
      </c>
      <c r="AH90" s="329" t="s">
        <v>2118</v>
      </c>
      <c r="AI90" s="326" t="s">
        <v>1163</v>
      </c>
      <c r="AJ90" s="326" t="s">
        <v>1395</v>
      </c>
      <c r="AL90" s="326" t="s">
        <v>1240</v>
      </c>
      <c r="AN90" s="326" t="s">
        <v>1240</v>
      </c>
    </row>
    <row r="91" spans="1:43" x14ac:dyDescent="0.3">
      <c r="B91" s="327" t="s">
        <v>2273</v>
      </c>
      <c r="C91" s="328" t="s">
        <v>2085</v>
      </c>
      <c r="D91" s="326" t="s">
        <v>2090</v>
      </c>
      <c r="E91" s="326" t="s">
        <v>2086</v>
      </c>
      <c r="F91" s="326" t="s">
        <v>2091</v>
      </c>
      <c r="G91" s="326" t="s">
        <v>9</v>
      </c>
      <c r="H91" s="326" t="s">
        <v>78</v>
      </c>
      <c r="I91" s="326" t="s">
        <v>1</v>
      </c>
      <c r="J91" s="326" t="s">
        <v>80</v>
      </c>
      <c r="K91" s="326" t="s">
        <v>50</v>
      </c>
      <c r="L91" s="326" t="s">
        <v>1362</v>
      </c>
      <c r="M91" s="326" t="s">
        <v>1078</v>
      </c>
      <c r="N91" s="326" t="s">
        <v>1787</v>
      </c>
      <c r="O91" s="326" t="s">
        <v>32</v>
      </c>
      <c r="P91" s="326" t="s">
        <v>993</v>
      </c>
      <c r="Q91" s="326" t="s">
        <v>34</v>
      </c>
      <c r="R91" s="326" t="s">
        <v>1264</v>
      </c>
      <c r="S91" s="326">
        <v>51001</v>
      </c>
      <c r="T91" s="326" t="s">
        <v>57</v>
      </c>
      <c r="U91" s="326" t="s">
        <v>11</v>
      </c>
      <c r="V91" s="326" t="s">
        <v>1</v>
      </c>
      <c r="W91" s="326" t="s">
        <v>827</v>
      </c>
      <c r="X91" s="326" t="s">
        <v>1099</v>
      </c>
      <c r="Y91" s="326" t="s">
        <v>76</v>
      </c>
      <c r="Z91" s="326" t="s">
        <v>76</v>
      </c>
      <c r="AA91" s="326" t="s">
        <v>2087</v>
      </c>
      <c r="AB91" s="326" t="s">
        <v>392</v>
      </c>
      <c r="AC91" s="326" t="s">
        <v>2088</v>
      </c>
      <c r="AD91" s="326" t="s">
        <v>2170</v>
      </c>
      <c r="AE91" s="326">
        <v>86312380</v>
      </c>
      <c r="AF91" s="326" t="s">
        <v>1088</v>
      </c>
      <c r="AG91" s="326" t="s">
        <v>2089</v>
      </c>
      <c r="AH91" s="329" t="s">
        <v>2171</v>
      </c>
      <c r="AI91" s="326" t="s">
        <v>1600</v>
      </c>
      <c r="AJ91" s="326" t="s">
        <v>1601</v>
      </c>
      <c r="AL91" s="326" t="s">
        <v>1240</v>
      </c>
      <c r="AN91" s="326" t="s">
        <v>1241</v>
      </c>
    </row>
    <row r="92" spans="1:43" x14ac:dyDescent="0.3">
      <c r="B92" s="327" t="s">
        <v>2263</v>
      </c>
      <c r="C92" s="328" t="s">
        <v>2092</v>
      </c>
      <c r="D92" s="326" t="s">
        <v>2098</v>
      </c>
      <c r="E92" s="326" t="s">
        <v>2093</v>
      </c>
      <c r="F92" s="326" t="s">
        <v>2099</v>
      </c>
      <c r="G92" s="326" t="s">
        <v>80</v>
      </c>
      <c r="H92" s="326" t="s">
        <v>939</v>
      </c>
      <c r="I92" s="326" t="s">
        <v>7</v>
      </c>
      <c r="J92" s="326" t="s">
        <v>1075</v>
      </c>
      <c r="K92" s="326" t="s">
        <v>50</v>
      </c>
      <c r="L92" s="326" t="s">
        <v>1362</v>
      </c>
      <c r="M92" s="326" t="s">
        <v>1078</v>
      </c>
      <c r="N92" s="326" t="s">
        <v>1787</v>
      </c>
      <c r="O92" s="326" t="s">
        <v>32</v>
      </c>
      <c r="P92" s="326" t="s">
        <v>993</v>
      </c>
      <c r="Q92" s="326" t="s">
        <v>34</v>
      </c>
      <c r="R92" s="326" t="s">
        <v>1264</v>
      </c>
      <c r="S92" s="326">
        <v>70103</v>
      </c>
      <c r="T92" s="326" t="s">
        <v>39</v>
      </c>
      <c r="U92" s="326" t="s">
        <v>1</v>
      </c>
      <c r="V92" s="326" t="s">
        <v>3</v>
      </c>
      <c r="W92" s="326" t="s">
        <v>888</v>
      </c>
      <c r="X92" s="326" t="s">
        <v>939</v>
      </c>
      <c r="Y92" s="326" t="s">
        <v>939</v>
      </c>
      <c r="Z92" s="326" t="s">
        <v>40</v>
      </c>
      <c r="AA92" s="326" t="s">
        <v>2094</v>
      </c>
      <c r="AB92" s="326" t="s">
        <v>1728</v>
      </c>
      <c r="AC92" s="326" t="s">
        <v>2146</v>
      </c>
      <c r="AD92" s="326" t="s">
        <v>2095</v>
      </c>
      <c r="AE92" s="326">
        <v>27971909</v>
      </c>
      <c r="AF92" s="326">
        <v>27971909</v>
      </c>
      <c r="AG92" s="326" t="s">
        <v>2097</v>
      </c>
      <c r="AH92" s="329" t="s">
        <v>2096</v>
      </c>
      <c r="AI92" s="326" t="s">
        <v>1174</v>
      </c>
      <c r="AJ92" s="326" t="s">
        <v>1856</v>
      </c>
      <c r="AL92" s="326" t="s">
        <v>1240</v>
      </c>
      <c r="AN92" s="326" t="s">
        <v>1240</v>
      </c>
    </row>
    <row r="93" spans="1:43" x14ac:dyDescent="0.3">
      <c r="B93" s="328" t="s">
        <v>2258</v>
      </c>
      <c r="C93" s="328" t="s">
        <v>2100</v>
      </c>
      <c r="D93" s="326" t="s">
        <v>2103</v>
      </c>
      <c r="E93" s="326" t="s">
        <v>2101</v>
      </c>
      <c r="F93" s="326" t="s">
        <v>2104</v>
      </c>
      <c r="G93" s="326" t="s">
        <v>111</v>
      </c>
      <c r="H93" s="326" t="s">
        <v>35</v>
      </c>
      <c r="I93" s="326" t="s">
        <v>3</v>
      </c>
      <c r="J93" s="326" t="s">
        <v>4</v>
      </c>
      <c r="K93" s="326" t="s">
        <v>50</v>
      </c>
      <c r="L93" s="326" t="s">
        <v>1362</v>
      </c>
      <c r="M93" s="326" t="s">
        <v>1078</v>
      </c>
      <c r="N93" s="326" t="s">
        <v>1787</v>
      </c>
      <c r="O93" s="326" t="s">
        <v>32</v>
      </c>
      <c r="P93" s="326" t="s">
        <v>993</v>
      </c>
      <c r="Q93" s="326" t="s">
        <v>34</v>
      </c>
      <c r="R93" s="326" t="s">
        <v>1264</v>
      </c>
      <c r="S93" s="326">
        <v>10606</v>
      </c>
      <c r="T93" s="326" t="s">
        <v>32</v>
      </c>
      <c r="U93" s="326" t="s">
        <v>6</v>
      </c>
      <c r="V93" s="326" t="s">
        <v>6</v>
      </c>
      <c r="W93" s="326" t="s">
        <v>524</v>
      </c>
      <c r="X93" s="326" t="s">
        <v>33</v>
      </c>
      <c r="Y93" s="326" t="s">
        <v>1130</v>
      </c>
      <c r="Z93" s="326" t="s">
        <v>1186</v>
      </c>
      <c r="AA93" s="326" t="s">
        <v>1186</v>
      </c>
      <c r="AB93" s="326" t="s">
        <v>199</v>
      </c>
      <c r="AC93" s="326" t="s">
        <v>2138</v>
      </c>
      <c r="AD93" s="326" t="s">
        <v>2102</v>
      </c>
      <c r="AE93" s="326">
        <v>86919111</v>
      </c>
      <c r="AF93" s="326">
        <v>25402450</v>
      </c>
      <c r="AG93" s="326" t="s">
        <v>2140</v>
      </c>
      <c r="AH93" s="329" t="s">
        <v>2139</v>
      </c>
      <c r="AI93" s="326" t="s">
        <v>1111</v>
      </c>
      <c r="AJ93" s="326" t="s">
        <v>1281</v>
      </c>
      <c r="AK93" s="340"/>
      <c r="AL93" s="340" t="s">
        <v>1240</v>
      </c>
      <c r="AM93" s="340"/>
      <c r="AN93" s="340" t="s">
        <v>1240</v>
      </c>
      <c r="AO93" s="340"/>
    </row>
    <row r="94" spans="1:43" x14ac:dyDescent="0.3">
      <c r="B94" s="328" t="s">
        <v>2261</v>
      </c>
      <c r="C94" s="328" t="s">
        <v>2105</v>
      </c>
      <c r="D94" s="326" t="s">
        <v>2112</v>
      </c>
      <c r="E94" s="326" t="s">
        <v>2106</v>
      </c>
      <c r="F94" s="326" t="s">
        <v>2113</v>
      </c>
      <c r="G94" s="326" t="s">
        <v>113</v>
      </c>
      <c r="H94" s="326" t="s">
        <v>109</v>
      </c>
      <c r="I94" s="326" t="s">
        <v>6</v>
      </c>
      <c r="J94" s="326" t="s">
        <v>1081</v>
      </c>
      <c r="K94" s="326" t="s">
        <v>50</v>
      </c>
      <c r="L94" s="326" t="s">
        <v>1362</v>
      </c>
      <c r="M94" s="326" t="s">
        <v>1078</v>
      </c>
      <c r="N94" s="326" t="s">
        <v>1787</v>
      </c>
      <c r="O94" s="326" t="s">
        <v>32</v>
      </c>
      <c r="P94" s="326" t="s">
        <v>993</v>
      </c>
      <c r="Q94" s="338" t="s">
        <v>34</v>
      </c>
      <c r="R94" s="338" t="s">
        <v>1264</v>
      </c>
      <c r="S94" s="338">
        <v>70203</v>
      </c>
      <c r="T94" s="338" t="s">
        <v>39</v>
      </c>
      <c r="U94" s="338" t="s">
        <v>2</v>
      </c>
      <c r="V94" s="338" t="s">
        <v>3</v>
      </c>
      <c r="W94" s="338" t="s">
        <v>990</v>
      </c>
      <c r="X94" s="338" t="s">
        <v>939</v>
      </c>
      <c r="Y94" s="338" t="s">
        <v>1104</v>
      </c>
      <c r="Z94" s="338" t="s">
        <v>1165</v>
      </c>
      <c r="AA94" s="338" t="s">
        <v>2107</v>
      </c>
      <c r="AB94" s="338" t="s">
        <v>1728</v>
      </c>
      <c r="AC94" s="338" t="s">
        <v>2143</v>
      </c>
      <c r="AD94" s="338" t="s">
        <v>2108</v>
      </c>
      <c r="AE94" s="326">
        <v>27098328</v>
      </c>
      <c r="AF94" s="326">
        <v>44092714</v>
      </c>
      <c r="AG94" s="326" t="s">
        <v>2110</v>
      </c>
      <c r="AH94" s="329" t="s">
        <v>2109</v>
      </c>
      <c r="AI94" s="326" t="s">
        <v>1169</v>
      </c>
      <c r="AJ94" s="326" t="s">
        <v>2111</v>
      </c>
      <c r="AL94" s="326" t="s">
        <v>1240</v>
      </c>
      <c r="AN94" s="326" t="s">
        <v>1240</v>
      </c>
    </row>
    <row r="95" spans="1:43" x14ac:dyDescent="0.3">
      <c r="A95" s="335"/>
      <c r="B95" s="327" t="s">
        <v>2267</v>
      </c>
      <c r="C95" s="328" t="s">
        <v>2122</v>
      </c>
      <c r="D95" s="326" t="s">
        <v>2128</v>
      </c>
      <c r="E95" s="326" t="s">
        <v>2123</v>
      </c>
      <c r="F95" s="326" t="s">
        <v>2129</v>
      </c>
      <c r="G95" s="326" t="s">
        <v>3</v>
      </c>
      <c r="H95" s="326" t="s">
        <v>38</v>
      </c>
      <c r="I95" s="326" t="s">
        <v>4</v>
      </c>
      <c r="J95" s="326" t="s">
        <v>9</v>
      </c>
      <c r="K95" s="326" t="s">
        <v>50</v>
      </c>
      <c r="L95" s="326" t="s">
        <v>1362</v>
      </c>
      <c r="M95" s="326" t="s">
        <v>1078</v>
      </c>
      <c r="N95" s="326" t="s">
        <v>1787</v>
      </c>
      <c r="O95" s="326" t="s">
        <v>32</v>
      </c>
      <c r="P95" s="326" t="s">
        <v>993</v>
      </c>
      <c r="Q95" s="326" t="s">
        <v>32</v>
      </c>
      <c r="R95" s="326" t="s">
        <v>1239</v>
      </c>
      <c r="S95" s="326">
        <v>20108</v>
      </c>
      <c r="T95" s="326" t="s">
        <v>34</v>
      </c>
      <c r="U95" s="326" t="s">
        <v>1</v>
      </c>
      <c r="V95" s="326" t="s">
        <v>9</v>
      </c>
      <c r="W95" s="326" t="s">
        <v>598</v>
      </c>
      <c r="X95" s="326" t="s">
        <v>38</v>
      </c>
      <c r="Y95" s="326" t="s">
        <v>38</v>
      </c>
      <c r="Z95" s="326" t="s">
        <v>47</v>
      </c>
      <c r="AA95" s="326" t="s">
        <v>47</v>
      </c>
      <c r="AB95" s="326" t="s">
        <v>199</v>
      </c>
      <c r="AC95" s="326" t="s">
        <v>2124</v>
      </c>
      <c r="AD95" s="326" t="s">
        <v>2125</v>
      </c>
      <c r="AE95" s="326">
        <v>21027983</v>
      </c>
      <c r="AF95" s="326" t="s">
        <v>1088</v>
      </c>
      <c r="AG95" s="326" t="s">
        <v>2127</v>
      </c>
      <c r="AH95" s="329" t="s">
        <v>2126</v>
      </c>
      <c r="AI95" s="326" t="s">
        <v>1153</v>
      </c>
      <c r="AJ95" s="326" t="s">
        <v>1252</v>
      </c>
      <c r="AL95" s="326" t="s">
        <v>1240</v>
      </c>
      <c r="AN95" s="326" t="s">
        <v>1240</v>
      </c>
    </row>
    <row r="96" spans="1:43" s="339" customFormat="1" x14ac:dyDescent="0.3">
      <c r="A96" s="335"/>
      <c r="B96" s="341" t="s">
        <v>2265</v>
      </c>
      <c r="C96" s="328" t="s">
        <v>2147</v>
      </c>
      <c r="D96" s="326" t="s">
        <v>2153</v>
      </c>
      <c r="E96" s="326" t="s">
        <v>2148</v>
      </c>
      <c r="F96" s="326" t="s">
        <v>2154</v>
      </c>
      <c r="G96" s="326" t="s">
        <v>41</v>
      </c>
      <c r="H96" s="326" t="s">
        <v>53</v>
      </c>
      <c r="I96" s="326" t="s">
        <v>2</v>
      </c>
      <c r="J96" s="326" t="s">
        <v>11</v>
      </c>
      <c r="K96" s="326" t="s">
        <v>50</v>
      </c>
      <c r="L96" s="326" t="s">
        <v>1362</v>
      </c>
      <c r="M96" s="326" t="s">
        <v>1078</v>
      </c>
      <c r="N96" s="326" t="s">
        <v>1787</v>
      </c>
      <c r="O96" s="326" t="s">
        <v>32</v>
      </c>
      <c r="P96" s="326" t="s">
        <v>993</v>
      </c>
      <c r="Q96" s="326" t="s">
        <v>34</v>
      </c>
      <c r="R96" s="326" t="s">
        <v>1264</v>
      </c>
      <c r="S96" s="326">
        <v>21008</v>
      </c>
      <c r="T96" s="326" t="s">
        <v>34</v>
      </c>
      <c r="U96" s="326" t="s">
        <v>11</v>
      </c>
      <c r="V96" s="326" t="s">
        <v>9</v>
      </c>
      <c r="W96" s="326" t="s">
        <v>1067</v>
      </c>
      <c r="X96" s="326" t="s">
        <v>38</v>
      </c>
      <c r="Y96" s="326" t="s">
        <v>53</v>
      </c>
      <c r="Z96" s="326" t="s">
        <v>2149</v>
      </c>
      <c r="AA96" s="326" t="s">
        <v>2149</v>
      </c>
      <c r="AB96" s="326" t="s">
        <v>1387</v>
      </c>
      <c r="AC96" s="326" t="s">
        <v>2158</v>
      </c>
      <c r="AD96" s="326" t="s">
        <v>2150</v>
      </c>
      <c r="AE96" s="326">
        <v>24689930</v>
      </c>
      <c r="AF96" s="326">
        <v>24689930</v>
      </c>
      <c r="AG96" s="326" t="s">
        <v>2151</v>
      </c>
      <c r="AH96" s="329" t="s">
        <v>2152</v>
      </c>
      <c r="AI96" s="326" t="s">
        <v>1163</v>
      </c>
      <c r="AJ96" s="326" t="s">
        <v>1395</v>
      </c>
      <c r="AK96" s="326"/>
      <c r="AL96" s="326" t="s">
        <v>1240</v>
      </c>
      <c r="AM96" s="326"/>
      <c r="AN96" s="326" t="s">
        <v>1240</v>
      </c>
      <c r="AO96" s="326"/>
      <c r="AP96" s="326"/>
      <c r="AQ96" s="326"/>
    </row>
  </sheetData>
  <sheetProtection algorithmName="SHA-512" hashValue="DFzg3/G35n4mycHZ2m1XekaecbjgnkJOx/OeutdILgI9dFspOcDmvsqDiSEBruLU39cFrHqztM0Wo24+jsAXwA==" saltValue="a32ZoWhEtaIbb5LrHpJU4Q==" spinCount="100000" sheet="1" objects="1" scenarios="1" sort="0" autoFilter="0" pivotTables="0"/>
  <conditionalFormatting sqref="F93:F94">
    <cfRule type="duplicateValues" dxfId="56" priority="1"/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125E9-8D04-4F5F-90DD-6F90513F5450}">
  <sheetPr codeName="Hoja6">
    <tabColor theme="7" tint="-0.499984740745262"/>
    <pageSetUpPr fitToPage="1"/>
  </sheetPr>
  <dimension ref="B1:F33"/>
  <sheetViews>
    <sheetView showGridLines="0" tabSelected="1" showRuler="0" zoomScale="90" zoomScaleNormal="90" zoomScalePageLayoutView="40" workbookViewId="0"/>
  </sheetViews>
  <sheetFormatPr baseColWidth="10" defaultColWidth="11.44140625" defaultRowHeight="14.4" x14ac:dyDescent="0.3"/>
  <cols>
    <col min="1" max="1" width="7.88671875" style="7" customWidth="1"/>
    <col min="2" max="2" width="6.6640625" style="6" hidden="1" customWidth="1"/>
    <col min="3" max="3" width="48.88671875" style="7" customWidth="1"/>
    <col min="4" max="4" width="64" style="7" customWidth="1"/>
    <col min="5" max="5" width="8.6640625" style="7" customWidth="1"/>
    <col min="6" max="6" width="47.33203125" style="7" customWidth="1"/>
    <col min="7" max="16384" width="11.44140625" style="7"/>
  </cols>
  <sheetData>
    <row r="1" spans="2:6" ht="15.6" customHeight="1" x14ac:dyDescent="0.3"/>
    <row r="2" spans="2:6" ht="31.2" customHeight="1" x14ac:dyDescent="0.6">
      <c r="B2" s="6">
        <v>1</v>
      </c>
      <c r="C2" s="549" t="s">
        <v>1206</v>
      </c>
      <c r="D2" s="549"/>
      <c r="E2" s="8"/>
    </row>
    <row r="3" spans="2:6" ht="31.8" customHeight="1" x14ac:dyDescent="0.35">
      <c r="B3" s="6">
        <v>2</v>
      </c>
      <c r="C3" s="550" t="s">
        <v>2343</v>
      </c>
      <c r="D3" s="550"/>
      <c r="E3" s="9"/>
      <c r="F3" s="10" t="s">
        <v>1207</v>
      </c>
    </row>
    <row r="4" spans="2:6" s="12" customFormat="1" ht="10.95" customHeight="1" thickBot="1" x14ac:dyDescent="0.35">
      <c r="B4" s="6">
        <v>3</v>
      </c>
      <c r="C4" s="7"/>
      <c r="D4" s="7"/>
      <c r="E4" s="9"/>
      <c r="F4" s="11"/>
    </row>
    <row r="5" spans="2:6" ht="24" customHeight="1" thickTop="1" x14ac:dyDescent="0.3">
      <c r="B5" s="6">
        <v>4</v>
      </c>
      <c r="C5" s="13" t="s">
        <v>126</v>
      </c>
      <c r="D5" s="14"/>
      <c r="E5" s="15"/>
      <c r="F5" s="551" t="str">
        <f>CONCATENATE(D7,"-",D5,"-",D6)</f>
        <v>--</v>
      </c>
    </row>
    <row r="6" spans="2:6" ht="24" customHeight="1" thickBot="1" x14ac:dyDescent="0.35">
      <c r="B6" s="6">
        <v>5</v>
      </c>
      <c r="C6" s="13" t="s">
        <v>1208</v>
      </c>
      <c r="D6" s="14" t="str" cm="1">
        <f t="array" ref="D6">IFERROR(_xlfn._xlws.FILTER(portada_F[NOMBRE],portada_F[CODIGO]=$D$5),"")</f>
        <v/>
      </c>
      <c r="E6" s="15"/>
      <c r="F6" s="552"/>
    </row>
    <row r="7" spans="2:6" ht="24" customHeight="1" thickTop="1" x14ac:dyDescent="0.3">
      <c r="B7" s="6">
        <v>6</v>
      </c>
      <c r="C7" s="13" t="s">
        <v>1209</v>
      </c>
      <c r="D7" s="16" t="str" cm="1">
        <f t="array" ref="D7">IFERROR(_xlfn._xlws.FILTER(portada_F[NCODINS],(portada_F[CODIGO]=$D$5)*(portada_F[NOMBRE]=$D$6)),"")</f>
        <v/>
      </c>
      <c r="E7" s="15"/>
      <c r="F7" s="17"/>
    </row>
    <row r="8" spans="2:6" ht="24" customHeight="1" x14ac:dyDescent="0.3">
      <c r="B8" s="6">
        <v>7</v>
      </c>
      <c r="C8" s="13" t="s">
        <v>1210</v>
      </c>
      <c r="D8" s="16" t="str" cm="1">
        <f t="array" ref="D8">IFERROR(_xlfn._xlws.FILTER(portada_F[COD_SABER],portada_F[NCODINS]=$D$7),"")</f>
        <v/>
      </c>
      <c r="E8" s="15"/>
      <c r="F8" s="17"/>
    </row>
    <row r="9" spans="2:6" ht="10.199999999999999" customHeight="1" x14ac:dyDescent="0.3">
      <c r="B9" s="6">
        <v>8</v>
      </c>
      <c r="C9" s="13"/>
      <c r="E9" s="15"/>
      <c r="F9" s="17"/>
    </row>
    <row r="10" spans="2:6" ht="24" customHeight="1" x14ac:dyDescent="0.3">
      <c r="B10" s="6">
        <v>9</v>
      </c>
      <c r="C10" s="21" t="s">
        <v>1211</v>
      </c>
      <c r="D10" s="18" t="str" cm="1">
        <f t="array" ref="D10">IFERROR(_xlfn._xlws.FILTER(portada_F[TELEFONO1],portada_F[NCODINS]=$D$7),"")</f>
        <v/>
      </c>
      <c r="E10" s="19"/>
    </row>
    <row r="11" spans="2:6" ht="24" customHeight="1" x14ac:dyDescent="0.3">
      <c r="B11" s="6">
        <v>10</v>
      </c>
      <c r="C11" s="21" t="s">
        <v>1212</v>
      </c>
      <c r="D11" s="18" t="str" cm="1">
        <f t="array" ref="D11">IFERROR(_xlfn._xlws.FILTER(portada_F[TELEFONO2],portada_F[NCODINS]=$D$7),"")</f>
        <v/>
      </c>
      <c r="E11" s="19"/>
      <c r="F11" s="20" t="s">
        <v>1213</v>
      </c>
    </row>
    <row r="12" spans="2:6" ht="24" customHeight="1" x14ac:dyDescent="0.3">
      <c r="B12" s="6">
        <v>11</v>
      </c>
      <c r="C12" s="21"/>
      <c r="D12" s="553" t="s">
        <v>1214</v>
      </c>
      <c r="E12" s="19"/>
    </row>
    <row r="13" spans="2:6" ht="24" customHeight="1" x14ac:dyDescent="0.3">
      <c r="B13" s="6">
        <v>12</v>
      </c>
      <c r="C13" s="21"/>
      <c r="D13" s="554"/>
      <c r="E13" s="19"/>
    </row>
    <row r="14" spans="2:6" ht="24" customHeight="1" x14ac:dyDescent="0.3">
      <c r="B14" s="6">
        <v>13</v>
      </c>
      <c r="C14" s="21"/>
      <c r="D14" s="554"/>
      <c r="E14" s="19"/>
    </row>
    <row r="15" spans="2:6" ht="10.199999999999999" customHeight="1" x14ac:dyDescent="0.3">
      <c r="B15" s="6">
        <v>14</v>
      </c>
      <c r="C15" s="21"/>
      <c r="D15" s="22"/>
      <c r="E15" s="19"/>
    </row>
    <row r="16" spans="2:6" ht="24" customHeight="1" x14ac:dyDescent="0.3">
      <c r="B16" s="6">
        <v>15</v>
      </c>
      <c r="C16" s="21" t="s">
        <v>190</v>
      </c>
      <c r="D16" s="18" t="str" cm="1">
        <f t="array" ref="D16">IFERROR(_xlfn._xlws.FILTER(portada_F[EMAIL],portada_F[NCODINS]=$D$7),"")</f>
        <v/>
      </c>
      <c r="E16" s="23"/>
    </row>
    <row r="17" spans="2:6" ht="24" customHeight="1" x14ac:dyDescent="0.3">
      <c r="B17" s="6">
        <v>16</v>
      </c>
      <c r="C17" s="21" t="s">
        <v>1059</v>
      </c>
      <c r="D17" s="18" t="str" cm="1">
        <f t="array" ref="D17">IFERROR(_xlfn._xlws.FILTER(portada_F[UBICACION],portada_F[NCODINS]=$D$7),"")</f>
        <v/>
      </c>
      <c r="E17" s="24"/>
      <c r="F17" s="20" t="s">
        <v>1215</v>
      </c>
    </row>
    <row r="18" spans="2:6" ht="24" customHeight="1" x14ac:dyDescent="0.3">
      <c r="B18" s="6">
        <v>17</v>
      </c>
      <c r="C18" s="21" t="s">
        <v>224</v>
      </c>
      <c r="D18" s="25" t="str">
        <f>IFERROR(VLOOKUP(D17,ubicac,2,0),"")</f>
        <v/>
      </c>
      <c r="E18" s="24"/>
      <c r="F18" s="26"/>
    </row>
    <row r="19" spans="2:6" ht="24" customHeight="1" x14ac:dyDescent="0.3">
      <c r="B19" s="6">
        <v>18</v>
      </c>
      <c r="C19" s="21" t="s">
        <v>123</v>
      </c>
      <c r="D19" s="18" t="str" cm="1">
        <f t="array" ref="D19">IFERROR(_xlfn._xlws.FILTER(portada_F[POBLADO],portada_F[NCODINS]=$D$7),"")</f>
        <v/>
      </c>
      <c r="E19" s="24"/>
    </row>
    <row r="20" spans="2:6" ht="24" customHeight="1" x14ac:dyDescent="0.3">
      <c r="B20" s="6">
        <v>19</v>
      </c>
      <c r="C20" s="27" t="s">
        <v>124</v>
      </c>
      <c r="D20" s="18" t="str" cm="1">
        <f t="array" ref="D20">IFERROR(_xlfn._xlws.FILTER(portada_F[EXACTA],portada_F[NCODINS]=$D$7),"")</f>
        <v/>
      </c>
      <c r="E20" s="24"/>
    </row>
    <row r="21" spans="2:6" ht="10.199999999999999" customHeight="1" x14ac:dyDescent="0.35">
      <c r="B21" s="6">
        <v>20</v>
      </c>
      <c r="C21" s="21"/>
      <c r="D21" s="28"/>
      <c r="E21" s="29"/>
    </row>
    <row r="22" spans="2:6" ht="24" customHeight="1" x14ac:dyDescent="0.3">
      <c r="B22" s="6">
        <v>21</v>
      </c>
      <c r="C22" s="27" t="s">
        <v>8</v>
      </c>
      <c r="D22" s="30" t="str" cm="1">
        <f t="array" ref="D22">IFERROR(_xlfn._xlws.FILTER(portada_F[DEPENDENCIA],portada_F[NCODINS]=$D$7),"")</f>
        <v/>
      </c>
      <c r="E22" s="31"/>
      <c r="F22" s="20" t="s">
        <v>1060</v>
      </c>
    </row>
    <row r="23" spans="2:6" ht="24" customHeight="1" x14ac:dyDescent="0.3">
      <c r="B23" s="6">
        <v>22</v>
      </c>
      <c r="C23" s="27" t="s">
        <v>125</v>
      </c>
      <c r="D23" s="30" t="str" cm="1">
        <f t="array" ref="D23">IFERROR(_xlfn._xlws.FILTER(portada_F[REGION],portada_F[NCODINS]=$D$7),"")</f>
        <v/>
      </c>
      <c r="E23" s="31"/>
    </row>
    <row r="24" spans="2:6" ht="24" customHeight="1" x14ac:dyDescent="0.3">
      <c r="B24" s="6">
        <v>23</v>
      </c>
      <c r="C24" s="27" t="s">
        <v>12</v>
      </c>
      <c r="D24" s="30" t="str" cm="1">
        <f t="array" ref="D24">IFERROR(_xlfn._xlws.FILTER(portada_F[CIRCUITO],portada_F[NCODINS]=$D$7),"")</f>
        <v/>
      </c>
      <c r="E24" s="31"/>
    </row>
    <row r="25" spans="2:6" ht="10.199999999999999" customHeight="1" x14ac:dyDescent="0.35">
      <c r="B25" s="6">
        <v>24</v>
      </c>
      <c r="C25" s="21"/>
      <c r="D25" s="28"/>
      <c r="E25" s="29"/>
    </row>
    <row r="26" spans="2:6" ht="32.4" customHeight="1" x14ac:dyDescent="0.3">
      <c r="B26" s="6">
        <v>25</v>
      </c>
      <c r="C26" s="45" t="s">
        <v>1216</v>
      </c>
      <c r="D26" s="32"/>
      <c r="E26" s="33"/>
      <c r="F26" s="678" t="s">
        <v>2433</v>
      </c>
    </row>
    <row r="27" spans="2:6" ht="24" customHeight="1" x14ac:dyDescent="0.3">
      <c r="B27" s="6">
        <v>26</v>
      </c>
      <c r="C27" s="45"/>
      <c r="D27" s="508" t="str">
        <f>IF(D26="Sí","Complete el Cuadro 5 (Parte 1, 2 y 3) de este formulario.","")</f>
        <v/>
      </c>
      <c r="E27" s="33"/>
      <c r="F27" s="679"/>
    </row>
    <row r="28" spans="2:6" ht="10.199999999999999" customHeight="1" x14ac:dyDescent="0.35">
      <c r="B28" s="6">
        <v>27</v>
      </c>
      <c r="D28" s="34"/>
      <c r="F28" s="679"/>
    </row>
    <row r="29" spans="2:6" ht="24" customHeight="1" x14ac:dyDescent="0.3">
      <c r="B29" s="6">
        <v>28</v>
      </c>
      <c r="C29" s="21" t="s">
        <v>1061</v>
      </c>
      <c r="D29" s="35"/>
      <c r="E29" s="36"/>
      <c r="F29" s="679"/>
    </row>
    <row r="30" spans="2:6" ht="24" customHeight="1" x14ac:dyDescent="0.3">
      <c r="B30" s="6">
        <v>29</v>
      </c>
      <c r="C30" s="21" t="s">
        <v>1217</v>
      </c>
      <c r="D30" s="18"/>
      <c r="E30" s="37"/>
      <c r="F30" s="679"/>
    </row>
    <row r="31" spans="2:6" s="39" customFormat="1" ht="24" customHeight="1" x14ac:dyDescent="0.3">
      <c r="B31" s="6">
        <v>30</v>
      </c>
      <c r="C31" s="21" t="s">
        <v>1062</v>
      </c>
      <c r="D31" s="35"/>
      <c r="E31" s="38"/>
      <c r="F31" s="679"/>
    </row>
    <row r="32" spans="2:6" s="39" customFormat="1" ht="24" customHeight="1" x14ac:dyDescent="0.3">
      <c r="B32" s="6">
        <v>31</v>
      </c>
      <c r="C32" s="21" t="s">
        <v>1063</v>
      </c>
      <c r="D32" s="18"/>
      <c r="E32" s="7"/>
      <c r="F32" s="679"/>
    </row>
    <row r="33" spans="2:6" s="41" customFormat="1" x14ac:dyDescent="0.3">
      <c r="B33" s="6"/>
      <c r="C33" s="40"/>
      <c r="D33" s="7"/>
      <c r="E33" s="7"/>
      <c r="F33" s="680"/>
    </row>
  </sheetData>
  <sheetProtection algorithmName="SHA-512" hashValue="i+kCU4V2oejaebtVTQpZ2utcpuYZontyKStTDQUesDI78WVeSI9neQoQl+vj+h1pZhleTseSHiVxuMoHVQIyNg==" saltValue="SnFV9kv8dvA7d1GHfJaH/w==" spinCount="100000" sheet="1" objects="1" scenarios="1" sort="0" autoFilter="0" pivotTables="0"/>
  <mergeCells count="5">
    <mergeCell ref="C2:D2"/>
    <mergeCell ref="C3:D3"/>
    <mergeCell ref="F5:F6"/>
    <mergeCell ref="D12:D14"/>
    <mergeCell ref="F26:F33"/>
  </mergeCells>
  <conditionalFormatting sqref="D16:D17 D19">
    <cfRule type="cellIs" dxfId="55" priority="10" operator="equal">
      <formula>0</formula>
    </cfRule>
  </conditionalFormatting>
  <conditionalFormatting sqref="D26">
    <cfRule type="containsBlanks" dxfId="54" priority="7">
      <formula>LEN(TRIM(D26))=0</formula>
    </cfRule>
    <cfRule type="containsBlanks" dxfId="53" priority="8">
      <formula>LEN(TRIM(D26))=0</formula>
    </cfRule>
  </conditionalFormatting>
  <conditionalFormatting sqref="D30">
    <cfRule type="cellIs" dxfId="52" priority="3" operator="equal">
      <formula>#N/A</formula>
    </cfRule>
  </conditionalFormatting>
  <conditionalFormatting sqref="D32">
    <cfRule type="cellIs" dxfId="51" priority="1" operator="equal">
      <formula>#N/A</formula>
    </cfRule>
  </conditionalFormatting>
  <conditionalFormatting sqref="D10:E13 E14 D15:E20">
    <cfRule type="cellIs" dxfId="50" priority="5" operator="equal">
      <formula>#N/A</formula>
    </cfRule>
  </conditionalFormatting>
  <conditionalFormatting sqref="D22:E24">
    <cfRule type="cellIs" dxfId="49" priority="2" operator="equal">
      <formula>#N/A</formula>
    </cfRule>
  </conditionalFormatting>
  <conditionalFormatting sqref="F18">
    <cfRule type="cellIs" dxfId="48" priority="6" operator="equal">
      <formula>#N/A</formula>
    </cfRule>
  </conditionalFormatting>
  <dataValidations count="6">
    <dataValidation type="list" allowBlank="1" showInputMessage="1" showErrorMessage="1" sqref="D17" xr:uid="{70A4A416-74E1-4F9F-9F10-C8E8CC6C70D2}">
      <formula1>ubic</formula1>
    </dataValidation>
    <dataValidation type="list" allowBlank="1" showInputMessage="1" showErrorMessage="1" sqref="D22" xr:uid="{821D3B60-6804-46F4-8614-7565CC672926}">
      <formula1>"PUBLICA,PRIVADA,SUBVENCIONADA"</formula1>
    </dataValidation>
    <dataValidation type="list" allowBlank="1" showInputMessage="1" showErrorMessage="1" sqref="D23" xr:uid="{56E01BC1-D55B-48F8-B256-ABDA02CD6E23}">
      <formula1>REGION</formula1>
    </dataValidation>
    <dataValidation type="list" allowBlank="1" showInputMessage="1" showErrorMessage="1" sqref="D24" xr:uid="{923D3C40-C21D-4316-8B46-2B79C0ADEF44}">
      <formula1>INDIRECT($D$23)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30 D32" xr:uid="{0A5836A4-2424-409A-AAFB-802B2C88EC2D}"/>
    <dataValidation type="list" allowBlank="1" showInputMessage="1" showErrorMessage="1" sqref="D26" xr:uid="{C6895FC9-5863-4431-B1C8-313F86D66703}">
      <formula1>sino</formula1>
    </dataValidation>
  </dataValidations>
  <printOptions horizontalCentered="1" verticalCentered="1"/>
  <pageMargins left="0.39370078740157483" right="0.39370078740157483" top="0.79" bottom="0.39370078740157483" header="0.19685039370078741" footer="0.19685039370078741"/>
  <pageSetup scale="71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ÓDIGO PRESUPUESTARIO" prompt="_x000a_Seleccione el Código Presupuestario._x000a__x000a_" xr:uid="{A465313E-831D-4A66-AFF2-11A71B8040C7}">
          <x14:formula1>
            <xm:f>Colegios!E$3:E$96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>
    <tabColor theme="7" tint="0.79998168889431442"/>
    <pageSetUpPr fitToPage="1"/>
  </sheetPr>
  <dimension ref="B1:M1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7.6640625" style="47" customWidth="1"/>
    <col min="2" max="2" width="7.6640625" style="71" hidden="1" customWidth="1"/>
    <col min="3" max="3" width="24.6640625" style="47" customWidth="1"/>
    <col min="4" max="9" width="11.109375" style="47" customWidth="1"/>
    <col min="10" max="10" width="15.109375" style="47" customWidth="1"/>
    <col min="11" max="11" width="5.6640625" style="525" customWidth="1"/>
    <col min="12" max="12" width="63.6640625" style="47" customWidth="1"/>
    <col min="13" max="16384" width="11.44140625" style="47"/>
  </cols>
  <sheetData>
    <row r="1" spans="2:13" ht="18.600000000000001" x14ac:dyDescent="0.3">
      <c r="B1" s="6">
        <v>1</v>
      </c>
      <c r="C1" s="46" t="s">
        <v>274</v>
      </c>
      <c r="G1" s="48"/>
      <c r="H1" s="48"/>
      <c r="I1" s="48"/>
      <c r="J1" s="48"/>
      <c r="K1" s="524"/>
      <c r="L1" s="49"/>
      <c r="M1" s="49"/>
    </row>
    <row r="2" spans="2:13" ht="19.2" thickBot="1" x14ac:dyDescent="0.35">
      <c r="B2" s="6">
        <v>2</v>
      </c>
      <c r="C2" s="556" t="s">
        <v>2411</v>
      </c>
      <c r="D2" s="556"/>
      <c r="E2" s="556"/>
      <c r="F2" s="556"/>
      <c r="G2" s="556"/>
      <c r="H2" s="556"/>
      <c r="I2" s="556"/>
      <c r="J2" s="556"/>
    </row>
    <row r="3" spans="2:13" ht="26.25" customHeight="1" thickTop="1" x14ac:dyDescent="0.3">
      <c r="B3" s="6">
        <v>3</v>
      </c>
      <c r="C3" s="559" t="s">
        <v>2412</v>
      </c>
      <c r="D3" s="561" t="s">
        <v>275</v>
      </c>
      <c r="E3" s="562"/>
      <c r="F3" s="562"/>
      <c r="G3" s="572" t="s">
        <v>418</v>
      </c>
      <c r="H3" s="562"/>
      <c r="I3" s="562"/>
      <c r="J3" s="557" t="s">
        <v>393</v>
      </c>
    </row>
    <row r="4" spans="2:13" ht="26.25" customHeight="1" thickBot="1" x14ac:dyDescent="0.35">
      <c r="B4" s="6">
        <v>4</v>
      </c>
      <c r="C4" s="560"/>
      <c r="D4" s="52" t="s">
        <v>0</v>
      </c>
      <c r="E4" s="53" t="s">
        <v>127</v>
      </c>
      <c r="F4" s="54" t="s">
        <v>128</v>
      </c>
      <c r="G4" s="55" t="s">
        <v>0</v>
      </c>
      <c r="H4" s="53" t="s">
        <v>127</v>
      </c>
      <c r="I4" s="54" t="s">
        <v>128</v>
      </c>
      <c r="J4" s="558"/>
    </row>
    <row r="5" spans="2:13" ht="27" customHeight="1" thickTop="1" x14ac:dyDescent="0.3">
      <c r="B5" s="6">
        <v>5</v>
      </c>
      <c r="C5" s="56" t="s">
        <v>2343</v>
      </c>
      <c r="D5" s="57">
        <f t="shared" ref="D5:D8" si="0">+E5+F5</f>
        <v>0</v>
      </c>
      <c r="E5" s="58">
        <f>SUM(E6:E8)</f>
        <v>0</v>
      </c>
      <c r="F5" s="59">
        <f>SUM(F6:F8)</f>
        <v>0</v>
      </c>
      <c r="G5" s="60">
        <f t="shared" ref="G5:G8" si="1">+H5+I5</f>
        <v>0</v>
      </c>
      <c r="H5" s="58">
        <f>SUM(H6:H8)</f>
        <v>0</v>
      </c>
      <c r="I5" s="60">
        <f>SUM(I6:I8)</f>
        <v>0</v>
      </c>
      <c r="J5" s="61">
        <f>SUM(J6:J8)</f>
        <v>0</v>
      </c>
    </row>
    <row r="6" spans="2:13" ht="24" customHeight="1" x14ac:dyDescent="0.3">
      <c r="B6" s="6">
        <v>6</v>
      </c>
      <c r="C6" s="62" t="s">
        <v>342</v>
      </c>
      <c r="D6" s="64">
        <f t="shared" si="0"/>
        <v>0</v>
      </c>
      <c r="E6" s="343"/>
      <c r="F6" s="344"/>
      <c r="G6" s="65">
        <f t="shared" si="1"/>
        <v>0</v>
      </c>
      <c r="H6" s="342"/>
      <c r="I6" s="348"/>
      <c r="J6" s="349"/>
      <c r="K6" s="526" t="str">
        <f t="shared" ref="K6:K8" si="2">IF(AND(OR(D6&gt;0),AND(J6=0)),"/ 1 /",IF(AND(OR(D6=0),AND(J6&gt;D6)),"/ 2 /",IF(AND(OR(D6&gt;0),AND(J6&gt;D6)),"/ 3 /","")))</f>
        <v/>
      </c>
      <c r="L6" s="352" t="str" cm="1">
        <f t="array" ref="L6">IF(OR($K$6:$K$8="/ 1 /"),"/ 1 / = Digite el número de secciones","")</f>
        <v/>
      </c>
    </row>
    <row r="7" spans="2:13" ht="24" customHeight="1" x14ac:dyDescent="0.3">
      <c r="B7" s="6">
        <v>7</v>
      </c>
      <c r="C7" s="62" t="s">
        <v>351</v>
      </c>
      <c r="D7" s="64">
        <f t="shared" si="0"/>
        <v>0</v>
      </c>
      <c r="E7" s="343"/>
      <c r="F7" s="344"/>
      <c r="G7" s="65">
        <f t="shared" si="1"/>
        <v>0</v>
      </c>
      <c r="H7" s="342"/>
      <c r="I7" s="348"/>
      <c r="J7" s="349"/>
      <c r="K7" s="526" t="str">
        <f t="shared" si="2"/>
        <v/>
      </c>
      <c r="L7" s="352" t="str" cm="1">
        <f t="array" ref="L7">IF(OR($K$6:$K$8="/ 2 /"),"/ 2 / = No hay matrícula digitada","")</f>
        <v/>
      </c>
    </row>
    <row r="8" spans="2:13" ht="27" customHeight="1" thickBot="1" x14ac:dyDescent="0.35">
      <c r="B8" s="6">
        <v>8</v>
      </c>
      <c r="C8" s="504" t="s">
        <v>352</v>
      </c>
      <c r="D8" s="67">
        <f t="shared" si="0"/>
        <v>0</v>
      </c>
      <c r="E8" s="346"/>
      <c r="F8" s="505"/>
      <c r="G8" s="501">
        <f t="shared" si="1"/>
        <v>0</v>
      </c>
      <c r="H8" s="346"/>
      <c r="I8" s="506"/>
      <c r="J8" s="507"/>
      <c r="K8" s="526" t="str">
        <f t="shared" si="2"/>
        <v/>
      </c>
      <c r="L8" s="352" t="str" cm="1">
        <f t="array" ref="L8">IF(OR($K$6:$K$8="/ 3 /"),"/ 3 / = Hay más secciones que matrícula","")</f>
        <v/>
      </c>
    </row>
    <row r="9" spans="2:13" ht="14.4" customHeight="1" thickTop="1" x14ac:dyDescent="0.3">
      <c r="B9" s="6">
        <v>9</v>
      </c>
      <c r="D9" s="68"/>
      <c r="E9" s="68"/>
      <c r="F9" s="68"/>
      <c r="G9" s="573" t="str">
        <f>IF(OR(H6&gt;E6,H7&gt;E7,H8&gt;E8,I6&gt;F6,I7&gt;F7,I8&gt;F8),"El dato de repitentes no puede ser mayor a la matrícula, en hombres o mujeres. VERIFICAR!!","")</f>
        <v/>
      </c>
      <c r="H9" s="573"/>
      <c r="I9" s="573"/>
      <c r="J9" s="68"/>
    </row>
    <row r="10" spans="2:13" ht="14.4" customHeight="1" x14ac:dyDescent="0.3">
      <c r="B10" s="6">
        <v>10</v>
      </c>
      <c r="D10" s="68"/>
      <c r="E10" s="68"/>
      <c r="F10" s="68"/>
      <c r="G10" s="573"/>
      <c r="H10" s="573"/>
      <c r="I10" s="573"/>
      <c r="J10" s="68"/>
    </row>
    <row r="11" spans="2:13" ht="14.4" customHeight="1" x14ac:dyDescent="0.3">
      <c r="B11" s="6">
        <v>11</v>
      </c>
      <c r="D11" s="68"/>
      <c r="E11" s="68"/>
      <c r="F11" s="68"/>
      <c r="G11" s="573"/>
      <c r="H11" s="573"/>
      <c r="I11" s="573"/>
      <c r="J11" s="68"/>
    </row>
    <row r="12" spans="2:13" ht="14.4" customHeight="1" x14ac:dyDescent="0.3">
      <c r="B12" s="6">
        <v>12</v>
      </c>
      <c r="D12" s="68"/>
      <c r="E12" s="68"/>
      <c r="F12" s="68"/>
      <c r="G12" s="573"/>
      <c r="H12" s="573"/>
      <c r="I12" s="573"/>
      <c r="J12" s="68"/>
    </row>
    <row r="13" spans="2:13" ht="16.2" x14ac:dyDescent="0.35">
      <c r="B13" s="6">
        <v>13</v>
      </c>
      <c r="C13" s="69" t="s">
        <v>203</v>
      </c>
      <c r="D13" s="70"/>
      <c r="E13" s="70"/>
      <c r="F13" s="70"/>
      <c r="G13" s="70"/>
      <c r="H13" s="70"/>
      <c r="I13" s="70"/>
      <c r="J13" s="70"/>
    </row>
    <row r="14" spans="2:13" ht="18" customHeight="1" x14ac:dyDescent="0.3">
      <c r="B14" s="6">
        <v>14</v>
      </c>
      <c r="C14" s="563"/>
      <c r="D14" s="564"/>
      <c r="E14" s="564"/>
      <c r="F14" s="564"/>
      <c r="G14" s="564"/>
      <c r="H14" s="564"/>
      <c r="I14" s="564"/>
      <c r="J14" s="565"/>
    </row>
    <row r="15" spans="2:13" ht="18" customHeight="1" x14ac:dyDescent="0.3">
      <c r="C15" s="566"/>
      <c r="D15" s="567"/>
      <c r="E15" s="567"/>
      <c r="F15" s="567"/>
      <c r="G15" s="567"/>
      <c r="H15" s="567"/>
      <c r="I15" s="567"/>
      <c r="J15" s="568"/>
    </row>
    <row r="16" spans="2:13" ht="18" customHeight="1" x14ac:dyDescent="0.3">
      <c r="C16" s="566"/>
      <c r="D16" s="567"/>
      <c r="E16" s="567"/>
      <c r="F16" s="567"/>
      <c r="G16" s="567"/>
      <c r="H16" s="567"/>
      <c r="I16" s="567"/>
      <c r="J16" s="568"/>
    </row>
    <row r="17" spans="3:10" ht="18" customHeight="1" x14ac:dyDescent="0.3">
      <c r="C17" s="566"/>
      <c r="D17" s="567"/>
      <c r="E17" s="567"/>
      <c r="F17" s="567"/>
      <c r="G17" s="567"/>
      <c r="H17" s="567"/>
      <c r="I17" s="567"/>
      <c r="J17" s="568"/>
    </row>
    <row r="18" spans="3:10" ht="18" customHeight="1" x14ac:dyDescent="0.3">
      <c r="C18" s="569"/>
      <c r="D18" s="570"/>
      <c r="E18" s="570"/>
      <c r="F18" s="570"/>
      <c r="G18" s="570"/>
      <c r="H18" s="570"/>
      <c r="I18" s="570"/>
      <c r="J18" s="571"/>
    </row>
  </sheetData>
  <sheetProtection algorithmName="SHA-512" hashValue="NnXhk7g637s2ez45mS8dNDdC/4vjn5IOQsfTspYerlbXBsYfkPgn1DmusUOLyAN2gMM+YHcM+8GaBgcy46MxaQ==" saltValue="vPJGZ2M+iYP+LwOeJNOOTA==" spinCount="100000" sheet="1" objects="1" scenarios="1" sort="0" autoFilter="0" pivotTables="0"/>
  <mergeCells count="7">
    <mergeCell ref="C2:J2"/>
    <mergeCell ref="J3:J4"/>
    <mergeCell ref="C3:C4"/>
    <mergeCell ref="D3:F3"/>
    <mergeCell ref="C14:J18"/>
    <mergeCell ref="G3:I3"/>
    <mergeCell ref="G9:I12"/>
  </mergeCells>
  <conditionalFormatting sqref="D6:D8 G6:G8">
    <cfRule type="cellIs" dxfId="47" priority="16" operator="equal">
      <formula>0</formula>
    </cfRule>
  </conditionalFormatting>
  <conditionalFormatting sqref="D5:J5">
    <cfRule type="cellIs" dxfId="46" priority="11" operator="equal">
      <formula>0</formula>
    </cfRule>
  </conditionalFormatting>
  <conditionalFormatting sqref="H6:I8">
    <cfRule type="expression" dxfId="45" priority="2">
      <formula>H6&gt;E6</formula>
    </cfRule>
  </conditionalFormatting>
  <dataValidations count="1">
    <dataValidation type="whole" operator="greaterThanOrEqual" allowBlank="1" showInputMessage="1" showErrorMessage="1" sqref="D5:J8" xr:uid="{00000000-0002-0000-05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66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19C2F-EF6E-4DD1-BDFD-E6CE6EC68FF9}">
  <sheetPr codeName="Hoja8">
    <tabColor theme="7" tint="0.79998168889431442"/>
  </sheetPr>
  <dimension ref="B1:S90"/>
  <sheetViews>
    <sheetView showGridLines="0" zoomScale="90" zoomScaleNormal="90" zoomScaleSheetLayoutView="90" workbookViewId="0">
      <selection activeCell="E1" sqref="E1"/>
    </sheetView>
  </sheetViews>
  <sheetFormatPr baseColWidth="10" defaultColWidth="11.44140625" defaultRowHeight="14.4" x14ac:dyDescent="0.3"/>
  <cols>
    <col min="1" max="1" width="3.44140625" style="47" customWidth="1"/>
    <col min="2" max="2" width="6.6640625" style="71" hidden="1" customWidth="1"/>
    <col min="3" max="4" width="25.33203125" style="71" hidden="1" customWidth="1"/>
    <col min="5" max="5" width="73.88671875" style="47" customWidth="1"/>
    <col min="6" max="17" width="9.21875" style="47" customWidth="1"/>
    <col min="18" max="16384" width="11.44140625" style="47"/>
  </cols>
  <sheetData>
    <row r="1" spans="2:19" ht="18.600000000000001" x14ac:dyDescent="0.3">
      <c r="B1" s="71">
        <v>1</v>
      </c>
      <c r="E1" s="46" t="s">
        <v>1064</v>
      </c>
      <c r="F1" s="476"/>
      <c r="G1" s="476"/>
      <c r="H1" s="476"/>
      <c r="I1" s="476"/>
      <c r="J1" s="476"/>
      <c r="K1" s="476"/>
      <c r="L1" s="476"/>
      <c r="M1" s="476"/>
      <c r="N1" s="476"/>
      <c r="O1" s="48"/>
      <c r="P1" s="48"/>
      <c r="Q1" s="48"/>
      <c r="R1" s="48"/>
    </row>
    <row r="2" spans="2:19" ht="19.2" thickBot="1" x14ac:dyDescent="0.35">
      <c r="B2" s="71">
        <v>2</v>
      </c>
      <c r="E2" s="477" t="s">
        <v>2413</v>
      </c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</row>
    <row r="3" spans="2:19" ht="21" customHeight="1" thickTop="1" thickBot="1" x14ac:dyDescent="0.35">
      <c r="B3" s="71">
        <v>3</v>
      </c>
      <c r="E3" s="577" t="s">
        <v>2345</v>
      </c>
      <c r="F3" s="580" t="s">
        <v>0</v>
      </c>
      <c r="G3" s="581"/>
      <c r="H3" s="582"/>
      <c r="I3" s="585" t="s">
        <v>2410</v>
      </c>
      <c r="J3" s="585"/>
      <c r="K3" s="585"/>
      <c r="L3" s="585"/>
      <c r="M3" s="585"/>
      <c r="N3" s="585"/>
      <c r="O3" s="585"/>
      <c r="P3" s="585"/>
      <c r="Q3" s="585"/>
    </row>
    <row r="4" spans="2:19" ht="18" customHeight="1" x14ac:dyDescent="0.3">
      <c r="B4" s="71">
        <v>4</v>
      </c>
      <c r="E4" s="578"/>
      <c r="F4" s="583"/>
      <c r="G4" s="575"/>
      <c r="H4" s="584"/>
      <c r="I4" s="574" t="s">
        <v>342</v>
      </c>
      <c r="J4" s="575"/>
      <c r="K4" s="575"/>
      <c r="L4" s="574" t="s">
        <v>351</v>
      </c>
      <c r="M4" s="575"/>
      <c r="N4" s="575"/>
      <c r="O4" s="586" t="s">
        <v>352</v>
      </c>
      <c r="P4" s="587"/>
      <c r="Q4" s="587"/>
    </row>
    <row r="5" spans="2:19" ht="27.75" customHeight="1" thickBot="1" x14ac:dyDescent="0.35">
      <c r="B5" s="71">
        <v>5</v>
      </c>
      <c r="E5" s="579"/>
      <c r="F5" s="314" t="s">
        <v>0</v>
      </c>
      <c r="G5" s="311" t="s">
        <v>17</v>
      </c>
      <c r="H5" s="315" t="s">
        <v>16</v>
      </c>
      <c r="I5" s="310" t="s">
        <v>0</v>
      </c>
      <c r="J5" s="311" t="s">
        <v>17</v>
      </c>
      <c r="K5" s="312" t="s">
        <v>16</v>
      </c>
      <c r="L5" s="310" t="s">
        <v>0</v>
      </c>
      <c r="M5" s="311" t="s">
        <v>17</v>
      </c>
      <c r="N5" s="312" t="s">
        <v>16</v>
      </c>
      <c r="O5" s="310" t="s">
        <v>0</v>
      </c>
      <c r="P5" s="311" t="s">
        <v>17</v>
      </c>
      <c r="Q5" s="313" t="s">
        <v>16</v>
      </c>
    </row>
    <row r="6" spans="2:19" ht="24.75" customHeight="1" thickTop="1" thickBot="1" x14ac:dyDescent="0.35">
      <c r="B6" s="71">
        <v>6</v>
      </c>
      <c r="C6" s="71" t="s">
        <v>2346</v>
      </c>
      <c r="D6" s="71" t="s">
        <v>2434</v>
      </c>
      <c r="E6" s="479" t="s">
        <v>2414</v>
      </c>
      <c r="F6" s="203">
        <f>+G6+H6</f>
        <v>0</v>
      </c>
      <c r="G6" s="204">
        <f>J6+P6+M6</f>
        <v>0</v>
      </c>
      <c r="H6" s="205">
        <f>K6+Q6+N6</f>
        <v>0</v>
      </c>
      <c r="I6" s="480">
        <f>+J6+K6</f>
        <v>0</v>
      </c>
      <c r="J6" s="204">
        <f>+J8+J50+J77</f>
        <v>0</v>
      </c>
      <c r="K6" s="481">
        <f>+K8+K50+K77</f>
        <v>0</v>
      </c>
      <c r="L6" s="480">
        <f>+M6+N6</f>
        <v>0</v>
      </c>
      <c r="M6" s="204">
        <f>+M8+M50+M77</f>
        <v>0</v>
      </c>
      <c r="N6" s="481">
        <f>+N8+N50+N77</f>
        <v>0</v>
      </c>
      <c r="O6" s="480">
        <f>+P6+Q6</f>
        <v>0</v>
      </c>
      <c r="P6" s="204">
        <f>+P8+P50+P77</f>
        <v>0</v>
      </c>
      <c r="Q6" s="205">
        <f>+Q8+Q50+Q77</f>
        <v>0</v>
      </c>
    </row>
    <row r="7" spans="2:19" ht="15" customHeight="1" x14ac:dyDescent="0.3">
      <c r="B7" s="71">
        <v>7</v>
      </c>
      <c r="E7" s="482"/>
      <c r="F7" s="483" t="str">
        <f>IF($F$6&gt;('CUADRO 1'!D6+'CUADRO 1'!D7+'CUADRO 1'!D8),"*","")</f>
        <v/>
      </c>
      <c r="G7" s="483" t="str">
        <f>IF($G$6&gt;('CUADRO 1'!E6+'CUADRO 1'!E7+'CUADRO 1'!E8),"*","")</f>
        <v/>
      </c>
      <c r="H7" s="483" t="str">
        <f>IF($H$6&gt;('CUADRO 1'!F6+'CUADRO 1'!F7+'CUADRO 1'!F8),"*","")</f>
        <v/>
      </c>
      <c r="I7" s="187"/>
      <c r="J7" s="483"/>
      <c r="K7" s="483"/>
      <c r="L7" s="187"/>
      <c r="M7" s="483"/>
      <c r="N7" s="483"/>
      <c r="O7" s="483"/>
      <c r="P7" s="483"/>
      <c r="Q7" s="483"/>
      <c r="R7" s="576" t="str">
        <f>IF(OR($F$7="*",$G$7="*",$H$7="*"),"* = ¡VERIFICAR!. No coincide con el Cuadro 1.","")</f>
        <v/>
      </c>
      <c r="S7" s="576"/>
    </row>
    <row r="8" spans="2:19" ht="19.5" customHeight="1" x14ac:dyDescent="0.3">
      <c r="B8" s="71">
        <v>8</v>
      </c>
      <c r="C8" s="128" t="s">
        <v>2347</v>
      </c>
      <c r="D8" s="128"/>
      <c r="E8" s="484" t="s">
        <v>2347</v>
      </c>
      <c r="F8" s="485">
        <f t="shared" ref="F8:F84" si="0">+G8+H8</f>
        <v>0</v>
      </c>
      <c r="G8" s="486">
        <f>J8+P8+M8</f>
        <v>0</v>
      </c>
      <c r="H8" s="487">
        <f>K8+Q8+N8</f>
        <v>0</v>
      </c>
      <c r="I8" s="488">
        <f t="shared" ref="I8:I84" si="1">+J8+K8</f>
        <v>0</v>
      </c>
      <c r="J8" s="486">
        <f>SUM(J9:J49)</f>
        <v>0</v>
      </c>
      <c r="K8" s="489">
        <f>SUM(K9:K49)</f>
        <v>0</v>
      </c>
      <c r="L8" s="488">
        <f t="shared" ref="L8:L11" si="2">+M8+N8</f>
        <v>0</v>
      </c>
      <c r="M8" s="486">
        <f>SUM(M9:M49)</f>
        <v>0</v>
      </c>
      <c r="N8" s="489">
        <f>SUM(N9:N49)</f>
        <v>0</v>
      </c>
      <c r="O8" s="488">
        <f t="shared" ref="O8:O84" si="3">+P8+Q8</f>
        <v>0</v>
      </c>
      <c r="P8" s="486">
        <f>SUM(P9:P49)</f>
        <v>0</v>
      </c>
      <c r="Q8" s="487">
        <f>SUM(Q9:Q49)</f>
        <v>0</v>
      </c>
      <c r="R8" s="576"/>
      <c r="S8" s="576"/>
    </row>
    <row r="9" spans="2:19" ht="19.5" customHeight="1" x14ac:dyDescent="0.3">
      <c r="B9" s="71">
        <v>9</v>
      </c>
      <c r="C9" s="128" t="s">
        <v>2347</v>
      </c>
      <c r="D9" s="128"/>
      <c r="E9" s="544" t="s">
        <v>2348</v>
      </c>
      <c r="F9" s="57">
        <f t="shared" si="0"/>
        <v>0</v>
      </c>
      <c r="G9" s="161">
        <f t="shared" ref="G9:G72" si="4">J9+P9+M9</f>
        <v>0</v>
      </c>
      <c r="H9" s="60">
        <f t="shared" ref="H9:H72" si="5">K9+Q9+N9</f>
        <v>0</v>
      </c>
      <c r="I9" s="248">
        <f t="shared" si="1"/>
        <v>0</v>
      </c>
      <c r="J9" s="365"/>
      <c r="K9" s="490"/>
      <c r="L9" s="248">
        <f t="shared" si="2"/>
        <v>0</v>
      </c>
      <c r="M9" s="365"/>
      <c r="N9" s="490"/>
      <c r="O9" s="248">
        <f t="shared" si="3"/>
        <v>0</v>
      </c>
      <c r="P9" s="365"/>
      <c r="Q9" s="366"/>
      <c r="R9" s="576"/>
      <c r="S9" s="576"/>
    </row>
    <row r="10" spans="2:19" ht="19.5" customHeight="1" x14ac:dyDescent="0.3">
      <c r="B10" s="71">
        <v>10</v>
      </c>
      <c r="C10" s="128" t="s">
        <v>2347</v>
      </c>
      <c r="D10" s="128"/>
      <c r="E10" s="544" t="s">
        <v>2349</v>
      </c>
      <c r="F10" s="64">
        <f t="shared" si="0"/>
        <v>0</v>
      </c>
      <c r="G10" s="491">
        <f t="shared" si="4"/>
        <v>0</v>
      </c>
      <c r="H10" s="65">
        <f t="shared" si="5"/>
        <v>0</v>
      </c>
      <c r="I10" s="492">
        <f t="shared" si="1"/>
        <v>0</v>
      </c>
      <c r="J10" s="387"/>
      <c r="K10" s="493"/>
      <c r="L10" s="492">
        <f t="shared" si="2"/>
        <v>0</v>
      </c>
      <c r="M10" s="387"/>
      <c r="N10" s="493"/>
      <c r="O10" s="492">
        <f t="shared" si="3"/>
        <v>0</v>
      </c>
      <c r="P10" s="387"/>
      <c r="Q10" s="345"/>
      <c r="R10" s="215"/>
      <c r="S10" s="215"/>
    </row>
    <row r="11" spans="2:19" ht="19.5" customHeight="1" x14ac:dyDescent="0.3">
      <c r="B11" s="71">
        <v>11</v>
      </c>
      <c r="C11" s="128" t="s">
        <v>2347</v>
      </c>
      <c r="D11" s="128"/>
      <c r="E11" s="544" t="s">
        <v>2350</v>
      </c>
      <c r="F11" s="64">
        <f t="shared" si="0"/>
        <v>0</v>
      </c>
      <c r="G11" s="491">
        <f t="shared" si="4"/>
        <v>0</v>
      </c>
      <c r="H11" s="65">
        <f t="shared" si="5"/>
        <v>0</v>
      </c>
      <c r="I11" s="492">
        <f t="shared" si="1"/>
        <v>0</v>
      </c>
      <c r="J11" s="387"/>
      <c r="K11" s="493"/>
      <c r="L11" s="492">
        <f t="shared" si="2"/>
        <v>0</v>
      </c>
      <c r="M11" s="387"/>
      <c r="N11" s="493"/>
      <c r="O11" s="492">
        <f t="shared" si="3"/>
        <v>0</v>
      </c>
      <c r="P11" s="387"/>
      <c r="Q11" s="345"/>
      <c r="R11" s="215"/>
      <c r="S11" s="215"/>
    </row>
    <row r="12" spans="2:19" ht="19.5" customHeight="1" x14ac:dyDescent="0.3">
      <c r="B12" s="71">
        <v>12</v>
      </c>
      <c r="C12" s="128" t="s">
        <v>2347</v>
      </c>
      <c r="D12" s="128"/>
      <c r="E12" s="544" t="s">
        <v>2351</v>
      </c>
      <c r="F12" s="64">
        <f>+G12+H12</f>
        <v>0</v>
      </c>
      <c r="G12" s="491">
        <f t="shared" si="4"/>
        <v>0</v>
      </c>
      <c r="H12" s="65">
        <f t="shared" si="5"/>
        <v>0</v>
      </c>
      <c r="I12" s="492">
        <f>+J12+K12</f>
        <v>0</v>
      </c>
      <c r="J12" s="387"/>
      <c r="K12" s="493"/>
      <c r="L12" s="492">
        <f>+M12+N12</f>
        <v>0</v>
      </c>
      <c r="M12" s="387"/>
      <c r="N12" s="493"/>
      <c r="O12" s="492">
        <f>+P12+Q12</f>
        <v>0</v>
      </c>
      <c r="P12" s="387"/>
      <c r="Q12" s="345"/>
    </row>
    <row r="13" spans="2:19" ht="19.5" customHeight="1" x14ac:dyDescent="0.3">
      <c r="B13" s="71">
        <v>13</v>
      </c>
      <c r="C13" s="128" t="s">
        <v>2347</v>
      </c>
      <c r="D13" s="128"/>
      <c r="E13" s="544" t="s">
        <v>2352</v>
      </c>
      <c r="F13" s="64">
        <f>+G13+H13</f>
        <v>0</v>
      </c>
      <c r="G13" s="491">
        <f t="shared" si="4"/>
        <v>0</v>
      </c>
      <c r="H13" s="65">
        <f t="shared" si="5"/>
        <v>0</v>
      </c>
      <c r="I13" s="492">
        <f>+J13+K13</f>
        <v>0</v>
      </c>
      <c r="J13" s="387"/>
      <c r="K13" s="493"/>
      <c r="L13" s="492">
        <f>+M13+N13</f>
        <v>0</v>
      </c>
      <c r="M13" s="387"/>
      <c r="N13" s="493"/>
      <c r="O13" s="492">
        <f>+P13+Q13</f>
        <v>0</v>
      </c>
      <c r="P13" s="387"/>
      <c r="Q13" s="345"/>
    </row>
    <row r="14" spans="2:19" ht="19.5" customHeight="1" x14ac:dyDescent="0.3">
      <c r="B14" s="71">
        <v>14</v>
      </c>
      <c r="C14" s="128" t="s">
        <v>2347</v>
      </c>
      <c r="D14" s="128"/>
      <c r="E14" s="544" t="s">
        <v>2353</v>
      </c>
      <c r="F14" s="64">
        <f t="shared" si="0"/>
        <v>0</v>
      </c>
      <c r="G14" s="491">
        <f t="shared" si="4"/>
        <v>0</v>
      </c>
      <c r="H14" s="65">
        <f t="shared" si="5"/>
        <v>0</v>
      </c>
      <c r="I14" s="492">
        <f t="shared" si="1"/>
        <v>0</v>
      </c>
      <c r="J14" s="387"/>
      <c r="K14" s="493"/>
      <c r="L14" s="492">
        <f t="shared" ref="L14:L18" si="6">+M14+N14</f>
        <v>0</v>
      </c>
      <c r="M14" s="387"/>
      <c r="N14" s="493"/>
      <c r="O14" s="492">
        <f t="shared" si="3"/>
        <v>0</v>
      </c>
      <c r="P14" s="387"/>
      <c r="Q14" s="345"/>
    </row>
    <row r="15" spans="2:19" ht="19.5" customHeight="1" x14ac:dyDescent="0.3">
      <c r="B15" s="71">
        <v>15</v>
      </c>
      <c r="C15" s="128" t="s">
        <v>2347</v>
      </c>
      <c r="D15" s="128"/>
      <c r="E15" s="544" t="s">
        <v>2354</v>
      </c>
      <c r="F15" s="64">
        <f t="shared" si="0"/>
        <v>0</v>
      </c>
      <c r="G15" s="491">
        <f t="shared" si="4"/>
        <v>0</v>
      </c>
      <c r="H15" s="65">
        <f t="shared" si="5"/>
        <v>0</v>
      </c>
      <c r="I15" s="492">
        <f t="shared" si="1"/>
        <v>0</v>
      </c>
      <c r="J15" s="387"/>
      <c r="K15" s="493"/>
      <c r="L15" s="492">
        <f t="shared" si="6"/>
        <v>0</v>
      </c>
      <c r="M15" s="387"/>
      <c r="N15" s="493"/>
      <c r="O15" s="492">
        <f t="shared" si="3"/>
        <v>0</v>
      </c>
      <c r="P15" s="387"/>
      <c r="Q15" s="345"/>
    </row>
    <row r="16" spans="2:19" ht="19.5" customHeight="1" x14ac:dyDescent="0.3">
      <c r="B16" s="71">
        <v>16</v>
      </c>
      <c r="C16" s="128" t="s">
        <v>2347</v>
      </c>
      <c r="D16" s="128"/>
      <c r="E16" s="544" t="s">
        <v>2355</v>
      </c>
      <c r="F16" s="64">
        <f t="shared" si="0"/>
        <v>0</v>
      </c>
      <c r="G16" s="491">
        <f t="shared" si="4"/>
        <v>0</v>
      </c>
      <c r="H16" s="65">
        <f t="shared" si="5"/>
        <v>0</v>
      </c>
      <c r="I16" s="492">
        <f t="shared" si="1"/>
        <v>0</v>
      </c>
      <c r="J16" s="387"/>
      <c r="K16" s="493"/>
      <c r="L16" s="492">
        <f t="shared" si="6"/>
        <v>0</v>
      </c>
      <c r="M16" s="387"/>
      <c r="N16" s="493"/>
      <c r="O16" s="492">
        <f t="shared" si="3"/>
        <v>0</v>
      </c>
      <c r="P16" s="387"/>
      <c r="Q16" s="345"/>
    </row>
    <row r="17" spans="2:17" ht="19.5" customHeight="1" x14ac:dyDescent="0.3">
      <c r="B17" s="71">
        <v>17</v>
      </c>
      <c r="C17" s="128" t="s">
        <v>2347</v>
      </c>
      <c r="D17" s="128"/>
      <c r="E17" s="544" t="s">
        <v>2356</v>
      </c>
      <c r="F17" s="64">
        <f t="shared" si="0"/>
        <v>0</v>
      </c>
      <c r="G17" s="491">
        <f t="shared" si="4"/>
        <v>0</v>
      </c>
      <c r="H17" s="65">
        <f t="shared" si="5"/>
        <v>0</v>
      </c>
      <c r="I17" s="492">
        <f t="shared" si="1"/>
        <v>0</v>
      </c>
      <c r="J17" s="387"/>
      <c r="K17" s="493"/>
      <c r="L17" s="492">
        <f t="shared" si="6"/>
        <v>0</v>
      </c>
      <c r="M17" s="387"/>
      <c r="N17" s="493"/>
      <c r="O17" s="492">
        <f t="shared" si="3"/>
        <v>0</v>
      </c>
      <c r="P17" s="387"/>
      <c r="Q17" s="345"/>
    </row>
    <row r="18" spans="2:17" ht="19.5" customHeight="1" x14ac:dyDescent="0.3">
      <c r="B18" s="71">
        <v>18</v>
      </c>
      <c r="C18" s="128" t="s">
        <v>2347</v>
      </c>
      <c r="D18" s="128"/>
      <c r="E18" s="544" t="s">
        <v>2357</v>
      </c>
      <c r="F18" s="64">
        <f t="shared" si="0"/>
        <v>0</v>
      </c>
      <c r="G18" s="491">
        <f t="shared" si="4"/>
        <v>0</v>
      </c>
      <c r="H18" s="65">
        <f t="shared" si="5"/>
        <v>0</v>
      </c>
      <c r="I18" s="492">
        <f t="shared" si="1"/>
        <v>0</v>
      </c>
      <c r="J18" s="387"/>
      <c r="K18" s="493"/>
      <c r="L18" s="492">
        <f t="shared" si="6"/>
        <v>0</v>
      </c>
      <c r="M18" s="387"/>
      <c r="N18" s="493"/>
      <c r="O18" s="492">
        <f t="shared" si="3"/>
        <v>0</v>
      </c>
      <c r="P18" s="387"/>
      <c r="Q18" s="345"/>
    </row>
    <row r="19" spans="2:17" ht="19.5" customHeight="1" x14ac:dyDescent="0.3">
      <c r="B19" s="71">
        <v>19</v>
      </c>
      <c r="C19" s="128" t="s">
        <v>2347</v>
      </c>
      <c r="D19" s="128"/>
      <c r="E19" s="544" t="s">
        <v>2358</v>
      </c>
      <c r="F19" s="64">
        <f>+G19+H19</f>
        <v>0</v>
      </c>
      <c r="G19" s="491">
        <f t="shared" si="4"/>
        <v>0</v>
      </c>
      <c r="H19" s="65">
        <f t="shared" si="5"/>
        <v>0</v>
      </c>
      <c r="I19" s="492">
        <f>+J19+K19</f>
        <v>0</v>
      </c>
      <c r="J19" s="387"/>
      <c r="K19" s="493"/>
      <c r="L19" s="492">
        <f>+M19+N19</f>
        <v>0</v>
      </c>
      <c r="M19" s="387"/>
      <c r="N19" s="493"/>
      <c r="O19" s="492">
        <f>+P19+Q19</f>
        <v>0</v>
      </c>
      <c r="P19" s="387"/>
      <c r="Q19" s="345"/>
    </row>
    <row r="20" spans="2:17" ht="19.5" customHeight="1" x14ac:dyDescent="0.3">
      <c r="B20" s="71">
        <v>20</v>
      </c>
      <c r="C20" s="128" t="s">
        <v>2347</v>
      </c>
      <c r="D20" s="128"/>
      <c r="E20" s="544" t="s">
        <v>2359</v>
      </c>
      <c r="F20" s="64">
        <f>+G20+H20</f>
        <v>0</v>
      </c>
      <c r="G20" s="491">
        <f t="shared" si="4"/>
        <v>0</v>
      </c>
      <c r="H20" s="65">
        <f t="shared" si="5"/>
        <v>0</v>
      </c>
      <c r="I20" s="492">
        <f>+J20+K20</f>
        <v>0</v>
      </c>
      <c r="J20" s="387"/>
      <c r="K20" s="493"/>
      <c r="L20" s="492">
        <f>+M20+N20</f>
        <v>0</v>
      </c>
      <c r="M20" s="387"/>
      <c r="N20" s="493"/>
      <c r="O20" s="492">
        <f>+P20+Q20</f>
        <v>0</v>
      </c>
      <c r="P20" s="387"/>
      <c r="Q20" s="345"/>
    </row>
    <row r="21" spans="2:17" ht="19.5" customHeight="1" x14ac:dyDescent="0.3">
      <c r="B21" s="71">
        <v>21</v>
      </c>
      <c r="C21" s="128" t="s">
        <v>2347</v>
      </c>
      <c r="D21" s="128"/>
      <c r="E21" s="544" t="s">
        <v>2360</v>
      </c>
      <c r="F21" s="64">
        <f>+G21+H21</f>
        <v>0</v>
      </c>
      <c r="G21" s="491">
        <f t="shared" si="4"/>
        <v>0</v>
      </c>
      <c r="H21" s="65">
        <f t="shared" si="5"/>
        <v>0</v>
      </c>
      <c r="I21" s="492">
        <f>+J21+K21</f>
        <v>0</v>
      </c>
      <c r="J21" s="387"/>
      <c r="K21" s="493"/>
      <c r="L21" s="492">
        <f>+M21+N21</f>
        <v>0</v>
      </c>
      <c r="M21" s="387"/>
      <c r="N21" s="493"/>
      <c r="O21" s="492">
        <f>+P21+Q21</f>
        <v>0</v>
      </c>
      <c r="P21" s="387"/>
      <c r="Q21" s="345"/>
    </row>
    <row r="22" spans="2:17" ht="19.5" customHeight="1" x14ac:dyDescent="0.3">
      <c r="B22" s="71">
        <v>22</v>
      </c>
      <c r="C22" s="128" t="s">
        <v>2347</v>
      </c>
      <c r="D22" s="128"/>
      <c r="E22" s="544" t="s">
        <v>2361</v>
      </c>
      <c r="F22" s="64">
        <f t="shared" si="0"/>
        <v>0</v>
      </c>
      <c r="G22" s="491">
        <f t="shared" si="4"/>
        <v>0</v>
      </c>
      <c r="H22" s="65">
        <f t="shared" si="5"/>
        <v>0</v>
      </c>
      <c r="I22" s="492">
        <f t="shared" si="1"/>
        <v>0</v>
      </c>
      <c r="J22" s="387"/>
      <c r="K22" s="493"/>
      <c r="L22" s="492">
        <f t="shared" ref="L22" si="7">+M22+N22</f>
        <v>0</v>
      </c>
      <c r="M22" s="387"/>
      <c r="N22" s="493"/>
      <c r="O22" s="492">
        <f t="shared" si="3"/>
        <v>0</v>
      </c>
      <c r="P22" s="387"/>
      <c r="Q22" s="345"/>
    </row>
    <row r="23" spans="2:17" ht="19.5" customHeight="1" x14ac:dyDescent="0.3">
      <c r="B23" s="71">
        <v>23</v>
      </c>
      <c r="C23" s="128" t="s">
        <v>2347</v>
      </c>
      <c r="D23" s="128"/>
      <c r="E23" s="544" t="s">
        <v>2362</v>
      </c>
      <c r="F23" s="64">
        <f>+G23+H23</f>
        <v>0</v>
      </c>
      <c r="G23" s="491">
        <f t="shared" si="4"/>
        <v>0</v>
      </c>
      <c r="H23" s="65">
        <f t="shared" si="5"/>
        <v>0</v>
      </c>
      <c r="I23" s="492">
        <f>+J23+K23</f>
        <v>0</v>
      </c>
      <c r="J23" s="387"/>
      <c r="K23" s="493"/>
      <c r="L23" s="492">
        <f>+M23+N23</f>
        <v>0</v>
      </c>
      <c r="M23" s="387"/>
      <c r="N23" s="493"/>
      <c r="O23" s="492">
        <f>+P23+Q23</f>
        <v>0</v>
      </c>
      <c r="P23" s="387"/>
      <c r="Q23" s="345"/>
    </row>
    <row r="24" spans="2:17" ht="19.5" customHeight="1" x14ac:dyDescent="0.3">
      <c r="B24" s="71">
        <v>24</v>
      </c>
      <c r="C24" s="128" t="s">
        <v>2347</v>
      </c>
      <c r="D24" s="128"/>
      <c r="E24" s="544" t="s">
        <v>2363</v>
      </c>
      <c r="F24" s="64">
        <f t="shared" si="0"/>
        <v>0</v>
      </c>
      <c r="G24" s="491">
        <f t="shared" si="4"/>
        <v>0</v>
      </c>
      <c r="H24" s="65">
        <f t="shared" si="5"/>
        <v>0</v>
      </c>
      <c r="I24" s="492">
        <f t="shared" si="1"/>
        <v>0</v>
      </c>
      <c r="J24" s="387"/>
      <c r="K24" s="493"/>
      <c r="L24" s="492">
        <f t="shared" ref="L24:L49" si="8">+M24+N24</f>
        <v>0</v>
      </c>
      <c r="M24" s="387"/>
      <c r="N24" s="493"/>
      <c r="O24" s="492">
        <f t="shared" si="3"/>
        <v>0</v>
      </c>
      <c r="P24" s="387"/>
      <c r="Q24" s="345"/>
    </row>
    <row r="25" spans="2:17" ht="19.5" customHeight="1" x14ac:dyDescent="0.3">
      <c r="B25" s="71">
        <v>25</v>
      </c>
      <c r="C25" s="128" t="s">
        <v>2347</v>
      </c>
      <c r="D25" s="128"/>
      <c r="E25" s="544" t="s">
        <v>2364</v>
      </c>
      <c r="F25" s="64">
        <f t="shared" si="0"/>
        <v>0</v>
      </c>
      <c r="G25" s="491">
        <f t="shared" si="4"/>
        <v>0</v>
      </c>
      <c r="H25" s="65">
        <f t="shared" si="5"/>
        <v>0</v>
      </c>
      <c r="I25" s="492">
        <f t="shared" si="1"/>
        <v>0</v>
      </c>
      <c r="J25" s="387"/>
      <c r="K25" s="493"/>
      <c r="L25" s="492">
        <f t="shared" si="8"/>
        <v>0</v>
      </c>
      <c r="M25" s="387"/>
      <c r="N25" s="493"/>
      <c r="O25" s="492">
        <f t="shared" si="3"/>
        <v>0</v>
      </c>
      <c r="P25" s="387"/>
      <c r="Q25" s="345"/>
    </row>
    <row r="26" spans="2:17" ht="19.5" customHeight="1" x14ac:dyDescent="0.3">
      <c r="B26" s="71">
        <v>26</v>
      </c>
      <c r="C26" s="128" t="s">
        <v>2347</v>
      </c>
      <c r="D26" s="128"/>
      <c r="E26" s="545" t="s">
        <v>2365</v>
      </c>
      <c r="F26" s="64">
        <f t="shared" si="0"/>
        <v>0</v>
      </c>
      <c r="G26" s="491">
        <f t="shared" si="4"/>
        <v>0</v>
      </c>
      <c r="H26" s="65">
        <f t="shared" si="5"/>
        <v>0</v>
      </c>
      <c r="I26" s="492">
        <f t="shared" si="1"/>
        <v>0</v>
      </c>
      <c r="J26" s="387"/>
      <c r="K26" s="493"/>
      <c r="L26" s="492">
        <f t="shared" si="8"/>
        <v>0</v>
      </c>
      <c r="M26" s="387"/>
      <c r="N26" s="493"/>
      <c r="O26" s="492">
        <f t="shared" si="3"/>
        <v>0</v>
      </c>
      <c r="P26" s="387"/>
      <c r="Q26" s="345"/>
    </row>
    <row r="27" spans="2:17" ht="19.5" customHeight="1" x14ac:dyDescent="0.3">
      <c r="B27" s="71">
        <v>27</v>
      </c>
      <c r="C27" s="128" t="s">
        <v>2347</v>
      </c>
      <c r="D27" s="128" t="s">
        <v>2435</v>
      </c>
      <c r="E27" s="545" t="s">
        <v>2436</v>
      </c>
      <c r="F27" s="64">
        <f t="shared" si="0"/>
        <v>0</v>
      </c>
      <c r="G27" s="491">
        <f t="shared" si="4"/>
        <v>0</v>
      </c>
      <c r="H27" s="65">
        <f t="shared" si="5"/>
        <v>0</v>
      </c>
      <c r="I27" s="492">
        <f t="shared" si="1"/>
        <v>0</v>
      </c>
      <c r="J27" s="387"/>
      <c r="K27" s="493"/>
      <c r="L27" s="492">
        <f t="shared" si="8"/>
        <v>0</v>
      </c>
      <c r="M27" s="387"/>
      <c r="N27" s="493"/>
      <c r="O27" s="492">
        <f t="shared" si="3"/>
        <v>0</v>
      </c>
      <c r="P27" s="387"/>
      <c r="Q27" s="345"/>
    </row>
    <row r="28" spans="2:17" ht="19.5" customHeight="1" x14ac:dyDescent="0.3">
      <c r="B28" s="71">
        <v>28</v>
      </c>
      <c r="C28" s="128" t="s">
        <v>2347</v>
      </c>
      <c r="D28" s="128"/>
      <c r="E28" s="544" t="s">
        <v>2366</v>
      </c>
      <c r="F28" s="64">
        <f t="shared" si="0"/>
        <v>0</v>
      </c>
      <c r="G28" s="491">
        <f t="shared" si="4"/>
        <v>0</v>
      </c>
      <c r="H28" s="65">
        <f t="shared" si="5"/>
        <v>0</v>
      </c>
      <c r="I28" s="492">
        <f t="shared" si="1"/>
        <v>0</v>
      </c>
      <c r="J28" s="387"/>
      <c r="K28" s="493"/>
      <c r="L28" s="492">
        <f t="shared" si="8"/>
        <v>0</v>
      </c>
      <c r="M28" s="387"/>
      <c r="N28" s="493"/>
      <c r="O28" s="492">
        <f t="shared" si="3"/>
        <v>0</v>
      </c>
      <c r="P28" s="387"/>
      <c r="Q28" s="345"/>
    </row>
    <row r="29" spans="2:17" ht="19.5" customHeight="1" x14ac:dyDescent="0.3">
      <c r="B29" s="71">
        <v>29</v>
      </c>
      <c r="C29" s="128" t="s">
        <v>2347</v>
      </c>
      <c r="D29" s="128"/>
      <c r="E29" s="544" t="s">
        <v>2367</v>
      </c>
      <c r="F29" s="64">
        <f t="shared" si="0"/>
        <v>0</v>
      </c>
      <c r="G29" s="491">
        <f t="shared" si="4"/>
        <v>0</v>
      </c>
      <c r="H29" s="65">
        <f t="shared" si="5"/>
        <v>0</v>
      </c>
      <c r="I29" s="492">
        <f t="shared" si="1"/>
        <v>0</v>
      </c>
      <c r="J29" s="387"/>
      <c r="K29" s="493"/>
      <c r="L29" s="492">
        <f t="shared" si="8"/>
        <v>0</v>
      </c>
      <c r="M29" s="387"/>
      <c r="N29" s="493"/>
      <c r="O29" s="492">
        <f t="shared" si="3"/>
        <v>0</v>
      </c>
      <c r="P29" s="387"/>
      <c r="Q29" s="345"/>
    </row>
    <row r="30" spans="2:17" ht="19.5" customHeight="1" x14ac:dyDescent="0.3">
      <c r="B30" s="71">
        <v>30</v>
      </c>
      <c r="C30" s="128" t="s">
        <v>2347</v>
      </c>
      <c r="D30" s="128"/>
      <c r="E30" s="544" t="s">
        <v>2368</v>
      </c>
      <c r="F30" s="64">
        <f t="shared" si="0"/>
        <v>0</v>
      </c>
      <c r="G30" s="491">
        <f t="shared" si="4"/>
        <v>0</v>
      </c>
      <c r="H30" s="65">
        <f t="shared" si="5"/>
        <v>0</v>
      </c>
      <c r="I30" s="492">
        <f t="shared" si="1"/>
        <v>0</v>
      </c>
      <c r="J30" s="387"/>
      <c r="K30" s="493"/>
      <c r="L30" s="492">
        <f t="shared" si="8"/>
        <v>0</v>
      </c>
      <c r="M30" s="387"/>
      <c r="N30" s="493"/>
      <c r="O30" s="492">
        <f t="shared" si="3"/>
        <v>0</v>
      </c>
      <c r="P30" s="387"/>
      <c r="Q30" s="345"/>
    </row>
    <row r="31" spans="2:17" ht="19.5" customHeight="1" x14ac:dyDescent="0.3">
      <c r="B31" s="71">
        <v>31</v>
      </c>
      <c r="C31" s="128" t="s">
        <v>2347</v>
      </c>
      <c r="D31" s="128"/>
      <c r="E31" s="544" t="s">
        <v>2369</v>
      </c>
      <c r="F31" s="64">
        <f t="shared" si="0"/>
        <v>0</v>
      </c>
      <c r="G31" s="491">
        <f t="shared" si="4"/>
        <v>0</v>
      </c>
      <c r="H31" s="65">
        <f t="shared" si="5"/>
        <v>0</v>
      </c>
      <c r="I31" s="492">
        <f t="shared" si="1"/>
        <v>0</v>
      </c>
      <c r="J31" s="387"/>
      <c r="K31" s="493"/>
      <c r="L31" s="492">
        <f t="shared" si="8"/>
        <v>0</v>
      </c>
      <c r="M31" s="387"/>
      <c r="N31" s="493"/>
      <c r="O31" s="492">
        <f t="shared" si="3"/>
        <v>0</v>
      </c>
      <c r="P31" s="387"/>
      <c r="Q31" s="345"/>
    </row>
    <row r="32" spans="2:17" ht="19.5" customHeight="1" x14ac:dyDescent="0.3">
      <c r="B32" s="71">
        <v>32</v>
      </c>
      <c r="C32" s="128" t="s">
        <v>2347</v>
      </c>
      <c r="D32" s="128" t="s">
        <v>2435</v>
      </c>
      <c r="E32" s="545" t="s">
        <v>2437</v>
      </c>
      <c r="F32" s="64">
        <f t="shared" si="0"/>
        <v>0</v>
      </c>
      <c r="G32" s="491">
        <f t="shared" si="4"/>
        <v>0</v>
      </c>
      <c r="H32" s="65">
        <f t="shared" si="5"/>
        <v>0</v>
      </c>
      <c r="I32" s="492">
        <f t="shared" si="1"/>
        <v>0</v>
      </c>
      <c r="J32" s="387"/>
      <c r="K32" s="493"/>
      <c r="L32" s="492">
        <f t="shared" si="8"/>
        <v>0</v>
      </c>
      <c r="M32" s="387"/>
      <c r="N32" s="493"/>
      <c r="O32" s="492">
        <f t="shared" si="3"/>
        <v>0</v>
      </c>
      <c r="P32" s="387"/>
      <c r="Q32" s="345"/>
    </row>
    <row r="33" spans="2:17" ht="19.5" customHeight="1" x14ac:dyDescent="0.3">
      <c r="B33" s="71">
        <v>33</v>
      </c>
      <c r="C33" s="128" t="s">
        <v>2347</v>
      </c>
      <c r="D33" s="128"/>
      <c r="E33" s="544" t="s">
        <v>2370</v>
      </c>
      <c r="F33" s="64">
        <f t="shared" si="0"/>
        <v>0</v>
      </c>
      <c r="G33" s="491">
        <f t="shared" si="4"/>
        <v>0</v>
      </c>
      <c r="H33" s="65">
        <f t="shared" si="5"/>
        <v>0</v>
      </c>
      <c r="I33" s="492">
        <f t="shared" si="1"/>
        <v>0</v>
      </c>
      <c r="J33" s="387"/>
      <c r="K33" s="493"/>
      <c r="L33" s="492">
        <f t="shared" si="8"/>
        <v>0</v>
      </c>
      <c r="M33" s="387"/>
      <c r="N33" s="493"/>
      <c r="O33" s="492">
        <f t="shared" si="3"/>
        <v>0</v>
      </c>
      <c r="P33" s="387"/>
      <c r="Q33" s="345"/>
    </row>
    <row r="34" spans="2:17" ht="19.5" customHeight="1" x14ac:dyDescent="0.3">
      <c r="B34" s="71">
        <v>34</v>
      </c>
      <c r="C34" s="128" t="s">
        <v>2347</v>
      </c>
      <c r="D34" s="128"/>
      <c r="E34" s="544" t="s">
        <v>2371</v>
      </c>
      <c r="F34" s="64">
        <f t="shared" si="0"/>
        <v>0</v>
      </c>
      <c r="G34" s="491">
        <f t="shared" si="4"/>
        <v>0</v>
      </c>
      <c r="H34" s="65">
        <f t="shared" si="5"/>
        <v>0</v>
      </c>
      <c r="I34" s="492">
        <f t="shared" si="1"/>
        <v>0</v>
      </c>
      <c r="J34" s="387"/>
      <c r="K34" s="493"/>
      <c r="L34" s="492">
        <f t="shared" si="8"/>
        <v>0</v>
      </c>
      <c r="M34" s="387"/>
      <c r="N34" s="493"/>
      <c r="O34" s="492">
        <f t="shared" si="3"/>
        <v>0</v>
      </c>
      <c r="P34" s="387"/>
      <c r="Q34" s="345"/>
    </row>
    <row r="35" spans="2:17" ht="19.5" customHeight="1" x14ac:dyDescent="0.3">
      <c r="B35" s="71">
        <v>35</v>
      </c>
      <c r="C35" s="128" t="s">
        <v>2347</v>
      </c>
      <c r="D35" s="128"/>
      <c r="E35" s="545" t="s">
        <v>2372</v>
      </c>
      <c r="F35" s="64">
        <f t="shared" si="0"/>
        <v>0</v>
      </c>
      <c r="G35" s="491">
        <f t="shared" si="4"/>
        <v>0</v>
      </c>
      <c r="H35" s="65">
        <f t="shared" si="5"/>
        <v>0</v>
      </c>
      <c r="I35" s="492">
        <f t="shared" si="1"/>
        <v>0</v>
      </c>
      <c r="J35" s="387"/>
      <c r="K35" s="493"/>
      <c r="L35" s="492">
        <f t="shared" si="8"/>
        <v>0</v>
      </c>
      <c r="M35" s="387"/>
      <c r="N35" s="493"/>
      <c r="O35" s="492">
        <f t="shared" si="3"/>
        <v>0</v>
      </c>
      <c r="P35" s="387"/>
      <c r="Q35" s="345"/>
    </row>
    <row r="36" spans="2:17" ht="19.5" customHeight="1" x14ac:dyDescent="0.3">
      <c r="B36" s="71">
        <v>36</v>
      </c>
      <c r="C36" s="128" t="s">
        <v>2347</v>
      </c>
      <c r="D36" s="128"/>
      <c r="E36" s="545" t="s">
        <v>2373</v>
      </c>
      <c r="F36" s="64">
        <f t="shared" si="0"/>
        <v>0</v>
      </c>
      <c r="G36" s="491">
        <f t="shared" si="4"/>
        <v>0</v>
      </c>
      <c r="H36" s="65">
        <f t="shared" si="5"/>
        <v>0</v>
      </c>
      <c r="I36" s="492">
        <f t="shared" si="1"/>
        <v>0</v>
      </c>
      <c r="J36" s="387"/>
      <c r="K36" s="493"/>
      <c r="L36" s="492">
        <f t="shared" si="8"/>
        <v>0</v>
      </c>
      <c r="M36" s="387"/>
      <c r="N36" s="493"/>
      <c r="O36" s="492">
        <f t="shared" si="3"/>
        <v>0</v>
      </c>
      <c r="P36" s="387"/>
      <c r="Q36" s="345"/>
    </row>
    <row r="37" spans="2:17" ht="19.5" customHeight="1" x14ac:dyDescent="0.3">
      <c r="B37" s="71">
        <v>37</v>
      </c>
      <c r="C37" s="128" t="s">
        <v>2347</v>
      </c>
      <c r="D37" s="128" t="s">
        <v>2435</v>
      </c>
      <c r="E37" s="545" t="s">
        <v>2438</v>
      </c>
      <c r="F37" s="64">
        <f t="shared" si="0"/>
        <v>0</v>
      </c>
      <c r="G37" s="491">
        <f t="shared" si="4"/>
        <v>0</v>
      </c>
      <c r="H37" s="65">
        <f t="shared" si="5"/>
        <v>0</v>
      </c>
      <c r="I37" s="492">
        <f t="shared" si="1"/>
        <v>0</v>
      </c>
      <c r="J37" s="387"/>
      <c r="K37" s="493"/>
      <c r="L37" s="492">
        <f t="shared" si="8"/>
        <v>0</v>
      </c>
      <c r="M37" s="387"/>
      <c r="N37" s="493"/>
      <c r="O37" s="492">
        <f t="shared" si="3"/>
        <v>0</v>
      </c>
      <c r="P37" s="387"/>
      <c r="Q37" s="345"/>
    </row>
    <row r="38" spans="2:17" ht="19.5" customHeight="1" x14ac:dyDescent="0.3">
      <c r="B38" s="71">
        <v>38</v>
      </c>
      <c r="C38" s="128" t="s">
        <v>2347</v>
      </c>
      <c r="D38" s="128"/>
      <c r="E38" s="544" t="s">
        <v>2374</v>
      </c>
      <c r="F38" s="64">
        <f t="shared" si="0"/>
        <v>0</v>
      </c>
      <c r="G38" s="491">
        <f t="shared" si="4"/>
        <v>0</v>
      </c>
      <c r="H38" s="65">
        <f t="shared" si="5"/>
        <v>0</v>
      </c>
      <c r="I38" s="492">
        <f t="shared" si="1"/>
        <v>0</v>
      </c>
      <c r="J38" s="387"/>
      <c r="K38" s="493"/>
      <c r="L38" s="492">
        <f t="shared" si="8"/>
        <v>0</v>
      </c>
      <c r="M38" s="387"/>
      <c r="N38" s="493"/>
      <c r="O38" s="492">
        <f t="shared" si="3"/>
        <v>0</v>
      </c>
      <c r="P38" s="387"/>
      <c r="Q38" s="345"/>
    </row>
    <row r="39" spans="2:17" ht="19.5" customHeight="1" x14ac:dyDescent="0.3">
      <c r="B39" s="71">
        <v>39</v>
      </c>
      <c r="C39" s="128" t="s">
        <v>2347</v>
      </c>
      <c r="D39" s="128"/>
      <c r="E39" s="544" t="s">
        <v>2375</v>
      </c>
      <c r="F39" s="64">
        <f t="shared" si="0"/>
        <v>0</v>
      </c>
      <c r="G39" s="491">
        <f t="shared" si="4"/>
        <v>0</v>
      </c>
      <c r="H39" s="65">
        <f t="shared" si="5"/>
        <v>0</v>
      </c>
      <c r="I39" s="492">
        <f t="shared" si="1"/>
        <v>0</v>
      </c>
      <c r="J39" s="387"/>
      <c r="K39" s="493"/>
      <c r="L39" s="492">
        <f t="shared" si="8"/>
        <v>0</v>
      </c>
      <c r="M39" s="387"/>
      <c r="N39" s="493"/>
      <c r="O39" s="492">
        <f t="shared" si="3"/>
        <v>0</v>
      </c>
      <c r="P39" s="387"/>
      <c r="Q39" s="345"/>
    </row>
    <row r="40" spans="2:17" ht="19.5" customHeight="1" x14ac:dyDescent="0.3">
      <c r="B40" s="71">
        <v>40</v>
      </c>
      <c r="C40" s="128" t="s">
        <v>2347</v>
      </c>
      <c r="D40" s="128"/>
      <c r="E40" s="544" t="s">
        <v>2376</v>
      </c>
      <c r="F40" s="64">
        <f t="shared" si="0"/>
        <v>0</v>
      </c>
      <c r="G40" s="491">
        <f t="shared" si="4"/>
        <v>0</v>
      </c>
      <c r="H40" s="65">
        <f t="shared" si="5"/>
        <v>0</v>
      </c>
      <c r="I40" s="492">
        <f t="shared" si="1"/>
        <v>0</v>
      </c>
      <c r="J40" s="387"/>
      <c r="K40" s="493"/>
      <c r="L40" s="492">
        <f t="shared" si="8"/>
        <v>0</v>
      </c>
      <c r="M40" s="387"/>
      <c r="N40" s="493"/>
      <c r="O40" s="492">
        <f t="shared" si="3"/>
        <v>0</v>
      </c>
      <c r="P40" s="387"/>
      <c r="Q40" s="345"/>
    </row>
    <row r="41" spans="2:17" ht="19.5" customHeight="1" x14ac:dyDescent="0.3">
      <c r="B41" s="71">
        <v>41</v>
      </c>
      <c r="C41" s="128" t="s">
        <v>2347</v>
      </c>
      <c r="D41" s="128"/>
      <c r="E41" s="544" t="s">
        <v>2377</v>
      </c>
      <c r="F41" s="64">
        <f t="shared" si="0"/>
        <v>0</v>
      </c>
      <c r="G41" s="491">
        <f t="shared" si="4"/>
        <v>0</v>
      </c>
      <c r="H41" s="65">
        <f t="shared" si="5"/>
        <v>0</v>
      </c>
      <c r="I41" s="492">
        <f t="shared" si="1"/>
        <v>0</v>
      </c>
      <c r="J41" s="387"/>
      <c r="K41" s="493"/>
      <c r="L41" s="492">
        <f t="shared" si="8"/>
        <v>0</v>
      </c>
      <c r="M41" s="387"/>
      <c r="N41" s="493"/>
      <c r="O41" s="492">
        <f t="shared" si="3"/>
        <v>0</v>
      </c>
      <c r="P41" s="387"/>
      <c r="Q41" s="345"/>
    </row>
    <row r="42" spans="2:17" ht="19.5" customHeight="1" x14ac:dyDescent="0.3">
      <c r="B42" s="71">
        <v>42</v>
      </c>
      <c r="C42" s="128" t="s">
        <v>2347</v>
      </c>
      <c r="D42" s="128"/>
      <c r="E42" s="544" t="s">
        <v>2378</v>
      </c>
      <c r="F42" s="64">
        <f t="shared" si="0"/>
        <v>0</v>
      </c>
      <c r="G42" s="491">
        <f t="shared" si="4"/>
        <v>0</v>
      </c>
      <c r="H42" s="65">
        <f t="shared" si="5"/>
        <v>0</v>
      </c>
      <c r="I42" s="492">
        <f t="shared" si="1"/>
        <v>0</v>
      </c>
      <c r="J42" s="387"/>
      <c r="K42" s="493"/>
      <c r="L42" s="492">
        <f t="shared" si="8"/>
        <v>0</v>
      </c>
      <c r="M42" s="387"/>
      <c r="N42" s="493"/>
      <c r="O42" s="492">
        <f t="shared" si="3"/>
        <v>0</v>
      </c>
      <c r="P42" s="387"/>
      <c r="Q42" s="345"/>
    </row>
    <row r="43" spans="2:17" ht="19.5" customHeight="1" x14ac:dyDescent="0.3">
      <c r="B43" s="71">
        <v>43</v>
      </c>
      <c r="C43" s="128" t="s">
        <v>2347</v>
      </c>
      <c r="D43" s="128"/>
      <c r="E43" s="544" t="s">
        <v>2379</v>
      </c>
      <c r="F43" s="64">
        <f t="shared" si="0"/>
        <v>0</v>
      </c>
      <c r="G43" s="491">
        <f t="shared" si="4"/>
        <v>0</v>
      </c>
      <c r="H43" s="65">
        <f t="shared" si="5"/>
        <v>0</v>
      </c>
      <c r="I43" s="492">
        <f t="shared" si="1"/>
        <v>0</v>
      </c>
      <c r="J43" s="387"/>
      <c r="K43" s="493"/>
      <c r="L43" s="492">
        <f t="shared" si="8"/>
        <v>0</v>
      </c>
      <c r="M43" s="387"/>
      <c r="N43" s="493"/>
      <c r="O43" s="492">
        <f t="shared" si="3"/>
        <v>0</v>
      </c>
      <c r="P43" s="387"/>
      <c r="Q43" s="345"/>
    </row>
    <row r="44" spans="2:17" ht="19.5" customHeight="1" x14ac:dyDescent="0.3">
      <c r="B44" s="71">
        <v>44</v>
      </c>
      <c r="C44" s="128" t="s">
        <v>2347</v>
      </c>
      <c r="D44" s="128"/>
      <c r="E44" s="544" t="s">
        <v>2380</v>
      </c>
      <c r="F44" s="64">
        <f t="shared" si="0"/>
        <v>0</v>
      </c>
      <c r="G44" s="491">
        <f t="shared" si="4"/>
        <v>0</v>
      </c>
      <c r="H44" s="65">
        <f t="shared" si="5"/>
        <v>0</v>
      </c>
      <c r="I44" s="492">
        <f t="shared" si="1"/>
        <v>0</v>
      </c>
      <c r="J44" s="387"/>
      <c r="K44" s="493"/>
      <c r="L44" s="492">
        <f t="shared" si="8"/>
        <v>0</v>
      </c>
      <c r="M44" s="387"/>
      <c r="N44" s="493"/>
      <c r="O44" s="492">
        <f t="shared" si="3"/>
        <v>0</v>
      </c>
      <c r="P44" s="387"/>
      <c r="Q44" s="345"/>
    </row>
    <row r="45" spans="2:17" ht="19.5" customHeight="1" x14ac:dyDescent="0.3">
      <c r="B45" s="71">
        <v>45</v>
      </c>
      <c r="C45" s="128" t="s">
        <v>2347</v>
      </c>
      <c r="D45" s="128"/>
      <c r="E45" s="475" t="s">
        <v>2381</v>
      </c>
      <c r="F45" s="64">
        <f t="shared" si="0"/>
        <v>0</v>
      </c>
      <c r="G45" s="491">
        <f t="shared" si="4"/>
        <v>0</v>
      </c>
      <c r="H45" s="65">
        <f t="shared" si="5"/>
        <v>0</v>
      </c>
      <c r="I45" s="492">
        <f t="shared" si="1"/>
        <v>0</v>
      </c>
      <c r="J45" s="387"/>
      <c r="K45" s="493"/>
      <c r="L45" s="492">
        <f t="shared" si="8"/>
        <v>0</v>
      </c>
      <c r="M45" s="387"/>
      <c r="N45" s="493"/>
      <c r="O45" s="492">
        <f t="shared" si="3"/>
        <v>0</v>
      </c>
      <c r="P45" s="387"/>
      <c r="Q45" s="345"/>
    </row>
    <row r="46" spans="2:17" ht="19.5" customHeight="1" x14ac:dyDescent="0.3">
      <c r="B46" s="71">
        <v>46</v>
      </c>
      <c r="C46" s="128" t="s">
        <v>2347</v>
      </c>
      <c r="D46" s="128"/>
      <c r="E46" s="544" t="s">
        <v>2382</v>
      </c>
      <c r="F46" s="64">
        <f t="shared" si="0"/>
        <v>0</v>
      </c>
      <c r="G46" s="491">
        <f t="shared" si="4"/>
        <v>0</v>
      </c>
      <c r="H46" s="65">
        <f t="shared" si="5"/>
        <v>0</v>
      </c>
      <c r="I46" s="492">
        <f t="shared" si="1"/>
        <v>0</v>
      </c>
      <c r="J46" s="387"/>
      <c r="K46" s="493"/>
      <c r="L46" s="492">
        <f t="shared" si="8"/>
        <v>0</v>
      </c>
      <c r="M46" s="387"/>
      <c r="N46" s="493"/>
      <c r="O46" s="492">
        <f t="shared" si="3"/>
        <v>0</v>
      </c>
      <c r="P46" s="387"/>
      <c r="Q46" s="345"/>
    </row>
    <row r="47" spans="2:17" ht="19.5" customHeight="1" x14ac:dyDescent="0.3">
      <c r="B47" s="71">
        <v>47</v>
      </c>
      <c r="C47" s="128" t="s">
        <v>2347</v>
      </c>
      <c r="D47" s="128" t="s">
        <v>2435</v>
      </c>
      <c r="E47" s="475" t="s">
        <v>2439</v>
      </c>
      <c r="F47" s="64">
        <f t="shared" si="0"/>
        <v>0</v>
      </c>
      <c r="G47" s="491">
        <f t="shared" si="4"/>
        <v>0</v>
      </c>
      <c r="H47" s="65">
        <f t="shared" si="5"/>
        <v>0</v>
      </c>
      <c r="I47" s="492">
        <f t="shared" si="1"/>
        <v>0</v>
      </c>
      <c r="J47" s="387"/>
      <c r="K47" s="493"/>
      <c r="L47" s="492">
        <f t="shared" si="8"/>
        <v>0</v>
      </c>
      <c r="M47" s="387"/>
      <c r="N47" s="493"/>
      <c r="O47" s="492">
        <f t="shared" si="3"/>
        <v>0</v>
      </c>
      <c r="P47" s="387"/>
      <c r="Q47" s="345"/>
    </row>
    <row r="48" spans="2:17" ht="19.5" customHeight="1" x14ac:dyDescent="0.3">
      <c r="B48" s="71">
        <v>48</v>
      </c>
      <c r="C48" s="128" t="s">
        <v>2347</v>
      </c>
      <c r="D48" s="128" t="s">
        <v>2435</v>
      </c>
      <c r="E48" s="475" t="s">
        <v>2440</v>
      </c>
      <c r="F48" s="64">
        <f t="shared" si="0"/>
        <v>0</v>
      </c>
      <c r="G48" s="491">
        <f t="shared" si="4"/>
        <v>0</v>
      </c>
      <c r="H48" s="65">
        <f t="shared" si="5"/>
        <v>0</v>
      </c>
      <c r="I48" s="492">
        <f t="shared" si="1"/>
        <v>0</v>
      </c>
      <c r="J48" s="387"/>
      <c r="K48" s="493"/>
      <c r="L48" s="492">
        <f t="shared" si="8"/>
        <v>0</v>
      </c>
      <c r="M48" s="387"/>
      <c r="N48" s="493"/>
      <c r="O48" s="492">
        <f t="shared" si="3"/>
        <v>0</v>
      </c>
      <c r="P48" s="387"/>
      <c r="Q48" s="345"/>
    </row>
    <row r="49" spans="2:17" ht="19.5" customHeight="1" x14ac:dyDescent="0.3">
      <c r="B49" s="71">
        <v>49</v>
      </c>
      <c r="C49" s="128" t="s">
        <v>2347</v>
      </c>
      <c r="D49" s="128" t="s">
        <v>2435</v>
      </c>
      <c r="E49" s="546" t="s">
        <v>2441</v>
      </c>
      <c r="F49" s="64">
        <f t="shared" si="0"/>
        <v>0</v>
      </c>
      <c r="G49" s="491">
        <f t="shared" si="4"/>
        <v>0</v>
      </c>
      <c r="H49" s="65">
        <f t="shared" si="5"/>
        <v>0</v>
      </c>
      <c r="I49" s="492">
        <f t="shared" si="1"/>
        <v>0</v>
      </c>
      <c r="J49" s="387"/>
      <c r="K49" s="493"/>
      <c r="L49" s="492">
        <f t="shared" si="8"/>
        <v>0</v>
      </c>
      <c r="M49" s="387"/>
      <c r="N49" s="493"/>
      <c r="O49" s="492">
        <f t="shared" si="3"/>
        <v>0</v>
      </c>
      <c r="P49" s="387"/>
      <c r="Q49" s="345"/>
    </row>
    <row r="50" spans="2:17" ht="19.5" customHeight="1" x14ac:dyDescent="0.3">
      <c r="B50" s="71">
        <v>50</v>
      </c>
      <c r="C50" s="71" t="s">
        <v>2383</v>
      </c>
      <c r="E50" s="494" t="s">
        <v>2383</v>
      </c>
      <c r="F50" s="457">
        <f t="shared" si="0"/>
        <v>0</v>
      </c>
      <c r="G50" s="458">
        <f t="shared" si="4"/>
        <v>0</v>
      </c>
      <c r="H50" s="459">
        <f t="shared" si="5"/>
        <v>0</v>
      </c>
      <c r="I50" s="495">
        <f>+J50+K50</f>
        <v>0</v>
      </c>
      <c r="J50" s="458">
        <f>SUM(J51:J76)</f>
        <v>0</v>
      </c>
      <c r="K50" s="496">
        <f>SUM(K51:K76)</f>
        <v>0</v>
      </c>
      <c r="L50" s="495">
        <f>+M50+N50</f>
        <v>0</v>
      </c>
      <c r="M50" s="458">
        <f>SUM(M51:M76)</f>
        <v>0</v>
      </c>
      <c r="N50" s="496">
        <f>SUM(N51:N76)</f>
        <v>0</v>
      </c>
      <c r="O50" s="495">
        <f>+P50+Q50</f>
        <v>0</v>
      </c>
      <c r="P50" s="458">
        <f>SUM(P51:P76)</f>
        <v>0</v>
      </c>
      <c r="Q50" s="459">
        <f>SUM(Q51:Q76)</f>
        <v>0</v>
      </c>
    </row>
    <row r="51" spans="2:17" ht="19.5" customHeight="1" x14ac:dyDescent="0.3">
      <c r="B51" s="71">
        <v>51</v>
      </c>
      <c r="C51" s="71" t="s">
        <v>2383</v>
      </c>
      <c r="E51" s="545" t="s">
        <v>2384</v>
      </c>
      <c r="F51" s="64">
        <f t="shared" si="0"/>
        <v>0</v>
      </c>
      <c r="G51" s="491">
        <f t="shared" si="4"/>
        <v>0</v>
      </c>
      <c r="H51" s="65">
        <f t="shared" si="5"/>
        <v>0</v>
      </c>
      <c r="I51" s="492">
        <f t="shared" ref="I51:I76" si="9">+J51+K51</f>
        <v>0</v>
      </c>
      <c r="J51" s="387"/>
      <c r="K51" s="493"/>
      <c r="L51" s="492">
        <f t="shared" ref="L51:L69" si="10">+M51+N51</f>
        <v>0</v>
      </c>
      <c r="M51" s="387"/>
      <c r="N51" s="493"/>
      <c r="O51" s="492">
        <f t="shared" ref="O51:O76" si="11">+P51+Q51</f>
        <v>0</v>
      </c>
      <c r="P51" s="387"/>
      <c r="Q51" s="345"/>
    </row>
    <row r="52" spans="2:17" ht="19.5" customHeight="1" x14ac:dyDescent="0.3">
      <c r="B52" s="71">
        <v>52</v>
      </c>
      <c r="C52" s="71" t="s">
        <v>2383</v>
      </c>
      <c r="E52" s="545" t="s">
        <v>2385</v>
      </c>
      <c r="F52" s="64">
        <f t="shared" si="0"/>
        <v>0</v>
      </c>
      <c r="G52" s="491">
        <f t="shared" si="4"/>
        <v>0</v>
      </c>
      <c r="H52" s="65">
        <f t="shared" si="5"/>
        <v>0</v>
      </c>
      <c r="I52" s="492">
        <f t="shared" si="9"/>
        <v>0</v>
      </c>
      <c r="J52" s="387"/>
      <c r="K52" s="493"/>
      <c r="L52" s="492">
        <f t="shared" si="10"/>
        <v>0</v>
      </c>
      <c r="M52" s="387"/>
      <c r="N52" s="493"/>
      <c r="O52" s="492">
        <f t="shared" si="11"/>
        <v>0</v>
      </c>
      <c r="P52" s="387"/>
      <c r="Q52" s="345"/>
    </row>
    <row r="53" spans="2:17" ht="19.5" customHeight="1" x14ac:dyDescent="0.3">
      <c r="B53" s="71">
        <v>53</v>
      </c>
      <c r="C53" s="71" t="s">
        <v>2383</v>
      </c>
      <c r="D53" s="128" t="s">
        <v>2435</v>
      </c>
      <c r="E53" s="545" t="s">
        <v>2442</v>
      </c>
      <c r="F53" s="64">
        <f t="shared" si="0"/>
        <v>0</v>
      </c>
      <c r="G53" s="491">
        <f t="shared" si="4"/>
        <v>0</v>
      </c>
      <c r="H53" s="65">
        <f t="shared" si="5"/>
        <v>0</v>
      </c>
      <c r="I53" s="492">
        <f t="shared" si="9"/>
        <v>0</v>
      </c>
      <c r="J53" s="387"/>
      <c r="K53" s="493"/>
      <c r="L53" s="492">
        <f t="shared" si="10"/>
        <v>0</v>
      </c>
      <c r="M53" s="387"/>
      <c r="N53" s="493"/>
      <c r="O53" s="492">
        <f t="shared" si="11"/>
        <v>0</v>
      </c>
      <c r="P53" s="387"/>
      <c r="Q53" s="345"/>
    </row>
    <row r="54" spans="2:17" ht="19.5" customHeight="1" x14ac:dyDescent="0.3">
      <c r="B54" s="71">
        <v>54</v>
      </c>
      <c r="C54" s="71" t="s">
        <v>2383</v>
      </c>
      <c r="E54" s="545" t="s">
        <v>2386</v>
      </c>
      <c r="F54" s="64">
        <f t="shared" si="0"/>
        <v>0</v>
      </c>
      <c r="G54" s="491">
        <f t="shared" si="4"/>
        <v>0</v>
      </c>
      <c r="H54" s="65">
        <f t="shared" si="5"/>
        <v>0</v>
      </c>
      <c r="I54" s="492">
        <f t="shared" si="9"/>
        <v>0</v>
      </c>
      <c r="J54" s="387"/>
      <c r="K54" s="493"/>
      <c r="L54" s="492">
        <f t="shared" si="10"/>
        <v>0</v>
      </c>
      <c r="M54" s="387"/>
      <c r="N54" s="493"/>
      <c r="O54" s="492">
        <f t="shared" si="11"/>
        <v>0</v>
      </c>
      <c r="P54" s="387"/>
      <c r="Q54" s="345"/>
    </row>
    <row r="55" spans="2:17" ht="19.5" customHeight="1" x14ac:dyDescent="0.3">
      <c r="B55" s="71">
        <v>55</v>
      </c>
      <c r="C55" s="71" t="s">
        <v>2383</v>
      </c>
      <c r="E55" s="545" t="s">
        <v>2387</v>
      </c>
      <c r="F55" s="64">
        <f t="shared" si="0"/>
        <v>0</v>
      </c>
      <c r="G55" s="491">
        <f t="shared" si="4"/>
        <v>0</v>
      </c>
      <c r="H55" s="65">
        <f t="shared" si="5"/>
        <v>0</v>
      </c>
      <c r="I55" s="492">
        <f t="shared" si="9"/>
        <v>0</v>
      </c>
      <c r="J55" s="387"/>
      <c r="K55" s="493"/>
      <c r="L55" s="492">
        <f t="shared" si="10"/>
        <v>0</v>
      </c>
      <c r="M55" s="387"/>
      <c r="N55" s="493"/>
      <c r="O55" s="492">
        <f t="shared" si="11"/>
        <v>0</v>
      </c>
      <c r="P55" s="387"/>
      <c r="Q55" s="345"/>
    </row>
    <row r="56" spans="2:17" ht="19.5" customHeight="1" x14ac:dyDescent="0.3">
      <c r="B56" s="71">
        <v>56</v>
      </c>
      <c r="C56" s="71" t="s">
        <v>2383</v>
      </c>
      <c r="E56" s="545" t="s">
        <v>2388</v>
      </c>
      <c r="F56" s="64">
        <f t="shared" si="0"/>
        <v>0</v>
      </c>
      <c r="G56" s="491">
        <f t="shared" si="4"/>
        <v>0</v>
      </c>
      <c r="H56" s="65">
        <f t="shared" si="5"/>
        <v>0</v>
      </c>
      <c r="I56" s="492">
        <f t="shared" si="9"/>
        <v>0</v>
      </c>
      <c r="J56" s="387"/>
      <c r="K56" s="493"/>
      <c r="L56" s="492">
        <f t="shared" si="10"/>
        <v>0</v>
      </c>
      <c r="M56" s="387"/>
      <c r="N56" s="493"/>
      <c r="O56" s="492">
        <f t="shared" si="11"/>
        <v>0</v>
      </c>
      <c r="P56" s="387"/>
      <c r="Q56" s="345"/>
    </row>
    <row r="57" spans="2:17" ht="19.5" customHeight="1" x14ac:dyDescent="0.3">
      <c r="B57" s="71">
        <v>57</v>
      </c>
      <c r="C57" s="71" t="s">
        <v>2383</v>
      </c>
      <c r="E57" s="545" t="s">
        <v>2389</v>
      </c>
      <c r="F57" s="64">
        <f t="shared" si="0"/>
        <v>0</v>
      </c>
      <c r="G57" s="491">
        <f t="shared" si="4"/>
        <v>0</v>
      </c>
      <c r="H57" s="65">
        <f t="shared" si="5"/>
        <v>0</v>
      </c>
      <c r="I57" s="492">
        <f t="shared" si="9"/>
        <v>0</v>
      </c>
      <c r="J57" s="387"/>
      <c r="K57" s="493"/>
      <c r="L57" s="492">
        <f t="shared" si="10"/>
        <v>0</v>
      </c>
      <c r="M57" s="387"/>
      <c r="N57" s="493"/>
      <c r="O57" s="492">
        <f t="shared" si="11"/>
        <v>0</v>
      </c>
      <c r="P57" s="387"/>
      <c r="Q57" s="345"/>
    </row>
    <row r="58" spans="2:17" ht="19.5" customHeight="1" x14ac:dyDescent="0.3">
      <c r="B58" s="71">
        <v>58</v>
      </c>
      <c r="C58" s="71" t="s">
        <v>2383</v>
      </c>
      <c r="D58" s="128" t="s">
        <v>2435</v>
      </c>
      <c r="E58" s="545" t="s">
        <v>2443</v>
      </c>
      <c r="F58" s="64">
        <f t="shared" si="0"/>
        <v>0</v>
      </c>
      <c r="G58" s="491">
        <f t="shared" si="4"/>
        <v>0</v>
      </c>
      <c r="H58" s="65">
        <f t="shared" si="5"/>
        <v>0</v>
      </c>
      <c r="I58" s="492">
        <f t="shared" si="9"/>
        <v>0</v>
      </c>
      <c r="J58" s="387"/>
      <c r="K58" s="493"/>
      <c r="L58" s="492">
        <f t="shared" si="10"/>
        <v>0</v>
      </c>
      <c r="M58" s="387"/>
      <c r="N58" s="493"/>
      <c r="O58" s="492">
        <f t="shared" si="11"/>
        <v>0</v>
      </c>
      <c r="P58" s="387"/>
      <c r="Q58" s="345"/>
    </row>
    <row r="59" spans="2:17" ht="19.5" customHeight="1" x14ac:dyDescent="0.3">
      <c r="B59" s="71">
        <v>59</v>
      </c>
      <c r="C59" s="71" t="s">
        <v>2383</v>
      </c>
      <c r="E59" s="545" t="s">
        <v>2390</v>
      </c>
      <c r="F59" s="64">
        <f t="shared" si="0"/>
        <v>0</v>
      </c>
      <c r="G59" s="491">
        <f t="shared" si="4"/>
        <v>0</v>
      </c>
      <c r="H59" s="65">
        <f t="shared" si="5"/>
        <v>0</v>
      </c>
      <c r="I59" s="492">
        <f t="shared" si="9"/>
        <v>0</v>
      </c>
      <c r="J59" s="387"/>
      <c r="K59" s="493"/>
      <c r="L59" s="492">
        <f t="shared" si="10"/>
        <v>0</v>
      </c>
      <c r="M59" s="387"/>
      <c r="N59" s="493"/>
      <c r="O59" s="492">
        <f t="shared" si="11"/>
        <v>0</v>
      </c>
      <c r="P59" s="387"/>
      <c r="Q59" s="345"/>
    </row>
    <row r="60" spans="2:17" ht="19.5" customHeight="1" x14ac:dyDescent="0.3">
      <c r="B60" s="71">
        <v>60</v>
      </c>
      <c r="C60" s="71" t="s">
        <v>2383</v>
      </c>
      <c r="D60" s="128" t="s">
        <v>2435</v>
      </c>
      <c r="E60" s="545" t="s">
        <v>2444</v>
      </c>
      <c r="F60" s="64">
        <f t="shared" si="0"/>
        <v>0</v>
      </c>
      <c r="G60" s="491">
        <f t="shared" si="4"/>
        <v>0</v>
      </c>
      <c r="H60" s="65">
        <f t="shared" si="5"/>
        <v>0</v>
      </c>
      <c r="I60" s="492">
        <f t="shared" si="9"/>
        <v>0</v>
      </c>
      <c r="J60" s="387"/>
      <c r="K60" s="493"/>
      <c r="L60" s="492">
        <f t="shared" si="10"/>
        <v>0</v>
      </c>
      <c r="M60" s="387"/>
      <c r="N60" s="493"/>
      <c r="O60" s="492">
        <f t="shared" si="11"/>
        <v>0</v>
      </c>
      <c r="P60" s="387"/>
      <c r="Q60" s="345"/>
    </row>
    <row r="61" spans="2:17" ht="19.5" customHeight="1" x14ac:dyDescent="0.3">
      <c r="B61" s="71">
        <v>61</v>
      </c>
      <c r="C61" s="71" t="s">
        <v>2383</v>
      </c>
      <c r="E61" s="545" t="s">
        <v>2391</v>
      </c>
      <c r="F61" s="64">
        <f t="shared" si="0"/>
        <v>0</v>
      </c>
      <c r="G61" s="491">
        <f t="shared" si="4"/>
        <v>0</v>
      </c>
      <c r="H61" s="65">
        <f t="shared" si="5"/>
        <v>0</v>
      </c>
      <c r="I61" s="492">
        <f t="shared" si="9"/>
        <v>0</v>
      </c>
      <c r="J61" s="387"/>
      <c r="K61" s="493"/>
      <c r="L61" s="492">
        <f t="shared" si="10"/>
        <v>0</v>
      </c>
      <c r="M61" s="387"/>
      <c r="N61" s="493"/>
      <c r="O61" s="492">
        <f t="shared" si="11"/>
        <v>0</v>
      </c>
      <c r="P61" s="387"/>
      <c r="Q61" s="345"/>
    </row>
    <row r="62" spans="2:17" ht="19.5" customHeight="1" x14ac:dyDescent="0.3">
      <c r="B62" s="71">
        <v>62</v>
      </c>
      <c r="C62" s="71" t="s">
        <v>2383</v>
      </c>
      <c r="E62" s="545" t="s">
        <v>2392</v>
      </c>
      <c r="F62" s="64">
        <f t="shared" si="0"/>
        <v>0</v>
      </c>
      <c r="G62" s="491">
        <f t="shared" si="4"/>
        <v>0</v>
      </c>
      <c r="H62" s="65">
        <f t="shared" si="5"/>
        <v>0</v>
      </c>
      <c r="I62" s="492">
        <f t="shared" si="9"/>
        <v>0</v>
      </c>
      <c r="J62" s="387"/>
      <c r="K62" s="493"/>
      <c r="L62" s="492">
        <f t="shared" si="10"/>
        <v>0</v>
      </c>
      <c r="M62" s="387"/>
      <c r="N62" s="493"/>
      <c r="O62" s="492">
        <f t="shared" si="11"/>
        <v>0</v>
      </c>
      <c r="P62" s="387"/>
      <c r="Q62" s="345"/>
    </row>
    <row r="63" spans="2:17" ht="19.5" customHeight="1" x14ac:dyDescent="0.3">
      <c r="B63" s="71">
        <v>63</v>
      </c>
      <c r="C63" s="71" t="s">
        <v>2383</v>
      </c>
      <c r="D63" s="128" t="s">
        <v>2435</v>
      </c>
      <c r="E63" s="545" t="s">
        <v>2445</v>
      </c>
      <c r="F63" s="64">
        <f t="shared" si="0"/>
        <v>0</v>
      </c>
      <c r="G63" s="491">
        <f t="shared" si="4"/>
        <v>0</v>
      </c>
      <c r="H63" s="65">
        <f t="shared" si="5"/>
        <v>0</v>
      </c>
      <c r="I63" s="492">
        <f t="shared" si="9"/>
        <v>0</v>
      </c>
      <c r="J63" s="387"/>
      <c r="K63" s="493"/>
      <c r="L63" s="492">
        <f t="shared" si="10"/>
        <v>0</v>
      </c>
      <c r="M63" s="387"/>
      <c r="N63" s="493"/>
      <c r="O63" s="492">
        <f t="shared" si="11"/>
        <v>0</v>
      </c>
      <c r="P63" s="387"/>
      <c r="Q63" s="345"/>
    </row>
    <row r="64" spans="2:17" ht="19.5" customHeight="1" x14ac:dyDescent="0.3">
      <c r="B64" s="71">
        <v>64</v>
      </c>
      <c r="C64" s="71" t="s">
        <v>2383</v>
      </c>
      <c r="E64" s="545" t="s">
        <v>2393</v>
      </c>
      <c r="F64" s="64">
        <f t="shared" si="0"/>
        <v>0</v>
      </c>
      <c r="G64" s="491">
        <f t="shared" si="4"/>
        <v>0</v>
      </c>
      <c r="H64" s="65">
        <f t="shared" si="5"/>
        <v>0</v>
      </c>
      <c r="I64" s="492">
        <f t="shared" si="9"/>
        <v>0</v>
      </c>
      <c r="J64" s="387"/>
      <c r="K64" s="493"/>
      <c r="L64" s="492">
        <f t="shared" si="10"/>
        <v>0</v>
      </c>
      <c r="M64" s="387"/>
      <c r="N64" s="493"/>
      <c r="O64" s="492">
        <f t="shared" si="11"/>
        <v>0</v>
      </c>
      <c r="P64" s="387"/>
      <c r="Q64" s="345"/>
    </row>
    <row r="65" spans="2:18" ht="19.5" customHeight="1" x14ac:dyDescent="0.3">
      <c r="B65" s="71">
        <v>65</v>
      </c>
      <c r="C65" s="71" t="s">
        <v>2383</v>
      </c>
      <c r="D65" s="128" t="s">
        <v>2435</v>
      </c>
      <c r="E65" s="545" t="s">
        <v>2446</v>
      </c>
      <c r="F65" s="64">
        <f t="shared" si="0"/>
        <v>0</v>
      </c>
      <c r="G65" s="491">
        <f t="shared" si="4"/>
        <v>0</v>
      </c>
      <c r="H65" s="65">
        <f t="shared" si="5"/>
        <v>0</v>
      </c>
      <c r="I65" s="492">
        <f t="shared" si="9"/>
        <v>0</v>
      </c>
      <c r="J65" s="387"/>
      <c r="K65" s="493"/>
      <c r="L65" s="492">
        <f t="shared" si="10"/>
        <v>0</v>
      </c>
      <c r="M65" s="387"/>
      <c r="N65" s="493"/>
      <c r="O65" s="492">
        <f t="shared" si="11"/>
        <v>0</v>
      </c>
      <c r="P65" s="387"/>
      <c r="Q65" s="345"/>
    </row>
    <row r="66" spans="2:18" ht="19.5" customHeight="1" x14ac:dyDescent="0.3">
      <c r="B66" s="71">
        <v>66</v>
      </c>
      <c r="C66" s="71" t="s">
        <v>2383</v>
      </c>
      <c r="E66" s="545" t="s">
        <v>2394</v>
      </c>
      <c r="F66" s="64">
        <f t="shared" si="0"/>
        <v>0</v>
      </c>
      <c r="G66" s="491">
        <f t="shared" si="4"/>
        <v>0</v>
      </c>
      <c r="H66" s="65">
        <f t="shared" si="5"/>
        <v>0</v>
      </c>
      <c r="I66" s="492">
        <f t="shared" si="9"/>
        <v>0</v>
      </c>
      <c r="J66" s="387"/>
      <c r="K66" s="493"/>
      <c r="L66" s="492">
        <f t="shared" si="10"/>
        <v>0</v>
      </c>
      <c r="M66" s="387"/>
      <c r="N66" s="493"/>
      <c r="O66" s="492">
        <f t="shared" si="11"/>
        <v>0</v>
      </c>
      <c r="P66" s="387"/>
      <c r="Q66" s="345"/>
    </row>
    <row r="67" spans="2:18" ht="19.5" customHeight="1" x14ac:dyDescent="0.3">
      <c r="B67" s="71">
        <v>67</v>
      </c>
      <c r="C67" s="71" t="s">
        <v>2383</v>
      </c>
      <c r="E67" s="545" t="s">
        <v>2395</v>
      </c>
      <c r="F67" s="64">
        <f t="shared" si="0"/>
        <v>0</v>
      </c>
      <c r="G67" s="491">
        <f t="shared" si="4"/>
        <v>0</v>
      </c>
      <c r="H67" s="65">
        <f t="shared" si="5"/>
        <v>0</v>
      </c>
      <c r="I67" s="492">
        <f t="shared" si="9"/>
        <v>0</v>
      </c>
      <c r="J67" s="387"/>
      <c r="K67" s="493"/>
      <c r="L67" s="492">
        <f t="shared" si="10"/>
        <v>0</v>
      </c>
      <c r="M67" s="387"/>
      <c r="N67" s="493"/>
      <c r="O67" s="492">
        <f t="shared" si="11"/>
        <v>0</v>
      </c>
      <c r="P67" s="387"/>
      <c r="Q67" s="345"/>
    </row>
    <row r="68" spans="2:18" ht="19.5" customHeight="1" x14ac:dyDescent="0.3">
      <c r="B68" s="71">
        <v>68</v>
      </c>
      <c r="C68" s="71" t="s">
        <v>2383</v>
      </c>
      <c r="E68" s="545" t="s">
        <v>2396</v>
      </c>
      <c r="F68" s="64">
        <f t="shared" si="0"/>
        <v>0</v>
      </c>
      <c r="G68" s="491">
        <f t="shared" si="4"/>
        <v>0</v>
      </c>
      <c r="H68" s="65">
        <f t="shared" si="5"/>
        <v>0</v>
      </c>
      <c r="I68" s="492">
        <f t="shared" si="9"/>
        <v>0</v>
      </c>
      <c r="J68" s="387"/>
      <c r="K68" s="493"/>
      <c r="L68" s="492">
        <f t="shared" si="10"/>
        <v>0</v>
      </c>
      <c r="M68" s="387"/>
      <c r="N68" s="493"/>
      <c r="O68" s="492">
        <f t="shared" si="11"/>
        <v>0</v>
      </c>
      <c r="P68" s="387"/>
      <c r="Q68" s="345"/>
    </row>
    <row r="69" spans="2:18" ht="19.5" customHeight="1" x14ac:dyDescent="0.3">
      <c r="B69" s="71">
        <v>69</v>
      </c>
      <c r="C69" s="71" t="s">
        <v>2383</v>
      </c>
      <c r="E69" s="545" t="s">
        <v>2397</v>
      </c>
      <c r="F69" s="64">
        <f t="shared" si="0"/>
        <v>0</v>
      </c>
      <c r="G69" s="491">
        <f t="shared" si="4"/>
        <v>0</v>
      </c>
      <c r="H69" s="65">
        <f t="shared" si="5"/>
        <v>0</v>
      </c>
      <c r="I69" s="492">
        <f t="shared" si="9"/>
        <v>0</v>
      </c>
      <c r="J69" s="387"/>
      <c r="K69" s="493"/>
      <c r="L69" s="492">
        <f t="shared" si="10"/>
        <v>0</v>
      </c>
      <c r="M69" s="387"/>
      <c r="N69" s="493"/>
      <c r="O69" s="492">
        <f t="shared" si="11"/>
        <v>0</v>
      </c>
      <c r="P69" s="387"/>
      <c r="Q69" s="345"/>
    </row>
    <row r="70" spans="2:18" ht="19.5" customHeight="1" x14ac:dyDescent="0.3">
      <c r="B70" s="71">
        <v>70</v>
      </c>
      <c r="C70" s="497" t="s">
        <v>2383</v>
      </c>
      <c r="D70" s="497"/>
      <c r="E70" s="545" t="s">
        <v>2398</v>
      </c>
      <c r="F70" s="64">
        <f>+G70+H70</f>
        <v>0</v>
      </c>
      <c r="G70" s="491">
        <f t="shared" si="4"/>
        <v>0</v>
      </c>
      <c r="H70" s="65">
        <f t="shared" si="5"/>
        <v>0</v>
      </c>
      <c r="I70" s="492">
        <f>+J70+K70</f>
        <v>0</v>
      </c>
      <c r="J70" s="387"/>
      <c r="K70" s="493"/>
      <c r="L70" s="492">
        <f>+M70+N70</f>
        <v>0</v>
      </c>
      <c r="M70" s="387"/>
      <c r="N70" s="493"/>
      <c r="O70" s="492">
        <f>+P70+Q70</f>
        <v>0</v>
      </c>
      <c r="P70" s="387"/>
      <c r="Q70" s="345"/>
    </row>
    <row r="71" spans="2:18" ht="19.5" customHeight="1" x14ac:dyDescent="0.3">
      <c r="B71" s="71">
        <v>71</v>
      </c>
      <c r="C71" s="71" t="s">
        <v>2383</v>
      </c>
      <c r="E71" s="545" t="s">
        <v>2399</v>
      </c>
      <c r="F71" s="64">
        <f t="shared" si="0"/>
        <v>0</v>
      </c>
      <c r="G71" s="491">
        <f t="shared" si="4"/>
        <v>0</v>
      </c>
      <c r="H71" s="65">
        <f t="shared" si="5"/>
        <v>0</v>
      </c>
      <c r="I71" s="492">
        <f t="shared" si="9"/>
        <v>0</v>
      </c>
      <c r="J71" s="387"/>
      <c r="K71" s="493"/>
      <c r="L71" s="492">
        <f t="shared" ref="L71:L84" si="12">+M71+N71</f>
        <v>0</v>
      </c>
      <c r="M71" s="387"/>
      <c r="N71" s="493"/>
      <c r="O71" s="492">
        <f t="shared" si="11"/>
        <v>0</v>
      </c>
      <c r="P71" s="387"/>
      <c r="Q71" s="345"/>
    </row>
    <row r="72" spans="2:18" ht="19.5" customHeight="1" x14ac:dyDescent="0.3">
      <c r="B72" s="71">
        <v>72</v>
      </c>
      <c r="C72" s="71" t="s">
        <v>2383</v>
      </c>
      <c r="E72" s="545" t="s">
        <v>2400</v>
      </c>
      <c r="F72" s="64">
        <f t="shared" si="0"/>
        <v>0</v>
      </c>
      <c r="G72" s="491">
        <f t="shared" si="4"/>
        <v>0</v>
      </c>
      <c r="H72" s="65">
        <f t="shared" si="5"/>
        <v>0</v>
      </c>
      <c r="I72" s="492">
        <f t="shared" si="9"/>
        <v>0</v>
      </c>
      <c r="J72" s="387"/>
      <c r="K72" s="493"/>
      <c r="L72" s="492">
        <f t="shared" si="12"/>
        <v>0</v>
      </c>
      <c r="M72" s="387"/>
      <c r="N72" s="493"/>
      <c r="O72" s="492">
        <f t="shared" si="11"/>
        <v>0</v>
      </c>
      <c r="P72" s="387"/>
      <c r="Q72" s="345"/>
    </row>
    <row r="73" spans="2:18" ht="19.5" customHeight="1" x14ac:dyDescent="0.3">
      <c r="B73" s="71">
        <v>73</v>
      </c>
      <c r="C73" s="71" t="s">
        <v>2383</v>
      </c>
      <c r="E73" s="545" t="s">
        <v>2401</v>
      </c>
      <c r="F73" s="64">
        <f t="shared" si="0"/>
        <v>0</v>
      </c>
      <c r="G73" s="491">
        <f t="shared" ref="G73:G84" si="13">J73+P73+M73</f>
        <v>0</v>
      </c>
      <c r="H73" s="65">
        <f t="shared" ref="H73:H84" si="14">K73+Q73+N73</f>
        <v>0</v>
      </c>
      <c r="I73" s="492">
        <f t="shared" si="9"/>
        <v>0</v>
      </c>
      <c r="J73" s="387"/>
      <c r="K73" s="493"/>
      <c r="L73" s="492">
        <f t="shared" si="12"/>
        <v>0</v>
      </c>
      <c r="M73" s="387"/>
      <c r="N73" s="493"/>
      <c r="O73" s="492">
        <f t="shared" si="11"/>
        <v>0</v>
      </c>
      <c r="P73" s="387"/>
      <c r="Q73" s="345"/>
    </row>
    <row r="74" spans="2:18" ht="19.5" customHeight="1" x14ac:dyDescent="0.3">
      <c r="B74" s="71">
        <v>74</v>
      </c>
      <c r="C74" s="71" t="s">
        <v>2383</v>
      </c>
      <c r="E74" s="545" t="s">
        <v>2402</v>
      </c>
      <c r="F74" s="64">
        <f t="shared" si="0"/>
        <v>0</v>
      </c>
      <c r="G74" s="491">
        <f t="shared" si="13"/>
        <v>0</v>
      </c>
      <c r="H74" s="65">
        <f t="shared" si="14"/>
        <v>0</v>
      </c>
      <c r="I74" s="492">
        <f t="shared" si="9"/>
        <v>0</v>
      </c>
      <c r="J74" s="387"/>
      <c r="K74" s="493"/>
      <c r="L74" s="492">
        <f t="shared" si="12"/>
        <v>0</v>
      </c>
      <c r="M74" s="387"/>
      <c r="N74" s="493"/>
      <c r="O74" s="492">
        <f t="shared" si="11"/>
        <v>0</v>
      </c>
      <c r="P74" s="387"/>
      <c r="Q74" s="345"/>
    </row>
    <row r="75" spans="2:18" ht="19.5" customHeight="1" x14ac:dyDescent="0.3">
      <c r="B75" s="71">
        <v>75</v>
      </c>
      <c r="C75" s="71" t="s">
        <v>2383</v>
      </c>
      <c r="E75" s="545" t="s">
        <v>2403</v>
      </c>
      <c r="F75" s="64">
        <f t="shared" si="0"/>
        <v>0</v>
      </c>
      <c r="G75" s="491">
        <f t="shared" si="13"/>
        <v>0</v>
      </c>
      <c r="H75" s="65">
        <f t="shared" si="14"/>
        <v>0</v>
      </c>
      <c r="I75" s="492">
        <f t="shared" si="9"/>
        <v>0</v>
      </c>
      <c r="J75" s="387"/>
      <c r="K75" s="493"/>
      <c r="L75" s="492">
        <f t="shared" si="12"/>
        <v>0</v>
      </c>
      <c r="M75" s="387"/>
      <c r="N75" s="493"/>
      <c r="O75" s="492">
        <f t="shared" si="11"/>
        <v>0</v>
      </c>
      <c r="P75" s="387"/>
      <c r="Q75" s="345"/>
    </row>
    <row r="76" spans="2:18" ht="19.5" customHeight="1" x14ac:dyDescent="0.3">
      <c r="B76" s="71">
        <v>76</v>
      </c>
      <c r="C76" s="71" t="s">
        <v>2383</v>
      </c>
      <c r="E76" s="547" t="s">
        <v>2404</v>
      </c>
      <c r="F76" s="66">
        <f t="shared" si="0"/>
        <v>0</v>
      </c>
      <c r="G76" s="316">
        <f t="shared" si="13"/>
        <v>0</v>
      </c>
      <c r="H76" s="317">
        <f t="shared" si="14"/>
        <v>0</v>
      </c>
      <c r="I76" s="318">
        <f t="shared" si="9"/>
        <v>0</v>
      </c>
      <c r="J76" s="353"/>
      <c r="K76" s="498"/>
      <c r="L76" s="318">
        <f t="shared" si="12"/>
        <v>0</v>
      </c>
      <c r="M76" s="353"/>
      <c r="N76" s="498"/>
      <c r="O76" s="318">
        <f t="shared" si="11"/>
        <v>0</v>
      </c>
      <c r="P76" s="353"/>
      <c r="Q76" s="351"/>
    </row>
    <row r="77" spans="2:18" ht="19.5" customHeight="1" x14ac:dyDescent="0.3">
      <c r="B77" s="71">
        <v>77</v>
      </c>
      <c r="C77" s="71" t="s">
        <v>2405</v>
      </c>
      <c r="E77" s="494" t="s">
        <v>2405</v>
      </c>
      <c r="F77" s="457">
        <f t="shared" si="0"/>
        <v>0</v>
      </c>
      <c r="G77" s="458">
        <f t="shared" si="13"/>
        <v>0</v>
      </c>
      <c r="H77" s="459">
        <f t="shared" si="14"/>
        <v>0</v>
      </c>
      <c r="I77" s="495">
        <f t="shared" si="1"/>
        <v>0</v>
      </c>
      <c r="J77" s="458">
        <f>SUM(J78:J84)</f>
        <v>0</v>
      </c>
      <c r="K77" s="496">
        <f>SUM(K78:K84)</f>
        <v>0</v>
      </c>
      <c r="L77" s="495">
        <f t="shared" si="12"/>
        <v>0</v>
      </c>
      <c r="M77" s="458">
        <f>SUM(M78:M84)</f>
        <v>0</v>
      </c>
      <c r="N77" s="496">
        <f>SUM(N78:N84)</f>
        <v>0</v>
      </c>
      <c r="O77" s="495">
        <f>+P77+Q77</f>
        <v>0</v>
      </c>
      <c r="P77" s="458">
        <f>SUM(P78:P84)</f>
        <v>0</v>
      </c>
      <c r="Q77" s="459">
        <f>SUM(Q78:Q84)</f>
        <v>0</v>
      </c>
    </row>
    <row r="78" spans="2:18" ht="19.95" customHeight="1" x14ac:dyDescent="0.3">
      <c r="B78" s="71">
        <v>78</v>
      </c>
      <c r="C78" s="71" t="s">
        <v>2405</v>
      </c>
      <c r="E78" s="545" t="s">
        <v>2406</v>
      </c>
      <c r="F78" s="64">
        <f t="shared" si="0"/>
        <v>0</v>
      </c>
      <c r="G78" s="491">
        <f t="shared" si="13"/>
        <v>0</v>
      </c>
      <c r="H78" s="65">
        <f t="shared" si="14"/>
        <v>0</v>
      </c>
      <c r="I78" s="492">
        <f t="shared" si="1"/>
        <v>0</v>
      </c>
      <c r="J78" s="387"/>
      <c r="K78" s="493"/>
      <c r="L78" s="492">
        <f t="shared" si="12"/>
        <v>0</v>
      </c>
      <c r="M78" s="387"/>
      <c r="N78" s="493"/>
      <c r="O78" s="492">
        <f>+P78+Q78</f>
        <v>0</v>
      </c>
      <c r="P78" s="387"/>
      <c r="Q78" s="345"/>
      <c r="R78" s="499"/>
    </row>
    <row r="79" spans="2:18" ht="19.95" customHeight="1" x14ac:dyDescent="0.3">
      <c r="B79" s="71">
        <v>79</v>
      </c>
      <c r="C79" s="71" t="s">
        <v>2405</v>
      </c>
      <c r="E79" s="545" t="s">
        <v>2407</v>
      </c>
      <c r="F79" s="64">
        <f t="shared" si="0"/>
        <v>0</v>
      </c>
      <c r="G79" s="491">
        <f t="shared" si="13"/>
        <v>0</v>
      </c>
      <c r="H79" s="65">
        <f t="shared" si="14"/>
        <v>0</v>
      </c>
      <c r="I79" s="492">
        <f t="shared" si="1"/>
        <v>0</v>
      </c>
      <c r="J79" s="387"/>
      <c r="K79" s="493"/>
      <c r="L79" s="492">
        <f t="shared" si="12"/>
        <v>0</v>
      </c>
      <c r="M79" s="387"/>
      <c r="N79" s="493"/>
      <c r="O79" s="492">
        <f t="shared" si="3"/>
        <v>0</v>
      </c>
      <c r="P79" s="387"/>
      <c r="Q79" s="345"/>
    </row>
    <row r="80" spans="2:18" ht="19.95" customHeight="1" x14ac:dyDescent="0.3">
      <c r="B80" s="71">
        <v>80</v>
      </c>
      <c r="C80" s="71" t="s">
        <v>2405</v>
      </c>
      <c r="D80" s="128" t="s">
        <v>2435</v>
      </c>
      <c r="E80" s="545" t="s">
        <v>2447</v>
      </c>
      <c r="F80" s="64">
        <f t="shared" si="0"/>
        <v>0</v>
      </c>
      <c r="G80" s="491">
        <f t="shared" si="13"/>
        <v>0</v>
      </c>
      <c r="H80" s="65">
        <f t="shared" si="14"/>
        <v>0</v>
      </c>
      <c r="I80" s="492">
        <f t="shared" si="1"/>
        <v>0</v>
      </c>
      <c r="J80" s="387"/>
      <c r="K80" s="493"/>
      <c r="L80" s="492">
        <f t="shared" si="12"/>
        <v>0</v>
      </c>
      <c r="M80" s="387"/>
      <c r="N80" s="493"/>
      <c r="O80" s="492">
        <f t="shared" si="3"/>
        <v>0</v>
      </c>
      <c r="P80" s="387"/>
      <c r="Q80" s="345"/>
    </row>
    <row r="81" spans="2:17" ht="19.95" customHeight="1" x14ac:dyDescent="0.3">
      <c r="B81" s="71">
        <v>81</v>
      </c>
      <c r="C81" s="71" t="s">
        <v>2405</v>
      </c>
      <c r="D81" s="128" t="s">
        <v>2435</v>
      </c>
      <c r="E81" s="545" t="s">
        <v>2448</v>
      </c>
      <c r="F81" s="64">
        <f t="shared" si="0"/>
        <v>0</v>
      </c>
      <c r="G81" s="491">
        <f t="shared" si="13"/>
        <v>0</v>
      </c>
      <c r="H81" s="65">
        <f t="shared" si="14"/>
        <v>0</v>
      </c>
      <c r="I81" s="492">
        <f t="shared" si="1"/>
        <v>0</v>
      </c>
      <c r="J81" s="387"/>
      <c r="K81" s="493"/>
      <c r="L81" s="492">
        <f t="shared" si="12"/>
        <v>0</v>
      </c>
      <c r="M81" s="387"/>
      <c r="N81" s="493"/>
      <c r="O81" s="492">
        <f t="shared" si="3"/>
        <v>0</v>
      </c>
      <c r="P81" s="387"/>
      <c r="Q81" s="345"/>
    </row>
    <row r="82" spans="2:17" ht="19.95" customHeight="1" x14ac:dyDescent="0.3">
      <c r="B82" s="71">
        <v>82</v>
      </c>
      <c r="C82" s="71" t="s">
        <v>2405</v>
      </c>
      <c r="E82" s="545" t="s">
        <v>2408</v>
      </c>
      <c r="F82" s="64">
        <f t="shared" si="0"/>
        <v>0</v>
      </c>
      <c r="G82" s="491">
        <f t="shared" si="13"/>
        <v>0</v>
      </c>
      <c r="H82" s="65">
        <f t="shared" si="14"/>
        <v>0</v>
      </c>
      <c r="I82" s="492">
        <f t="shared" si="1"/>
        <v>0</v>
      </c>
      <c r="J82" s="387"/>
      <c r="K82" s="493"/>
      <c r="L82" s="492">
        <f t="shared" si="12"/>
        <v>0</v>
      </c>
      <c r="M82" s="387"/>
      <c r="N82" s="493"/>
      <c r="O82" s="492">
        <f t="shared" si="3"/>
        <v>0</v>
      </c>
      <c r="P82" s="387"/>
      <c r="Q82" s="345"/>
    </row>
    <row r="83" spans="2:17" ht="19.95" customHeight="1" x14ac:dyDescent="0.3">
      <c r="B83" s="71">
        <v>83</v>
      </c>
      <c r="C83" s="71" t="s">
        <v>2405</v>
      </c>
      <c r="E83" s="545" t="s">
        <v>2409</v>
      </c>
      <c r="F83" s="64">
        <f t="shared" si="0"/>
        <v>0</v>
      </c>
      <c r="G83" s="491">
        <f t="shared" si="13"/>
        <v>0</v>
      </c>
      <c r="H83" s="65">
        <f t="shared" si="14"/>
        <v>0</v>
      </c>
      <c r="I83" s="492">
        <f t="shared" si="1"/>
        <v>0</v>
      </c>
      <c r="J83" s="387"/>
      <c r="K83" s="493"/>
      <c r="L83" s="492">
        <f t="shared" si="12"/>
        <v>0</v>
      </c>
      <c r="M83" s="387"/>
      <c r="N83" s="493"/>
      <c r="O83" s="492">
        <f t="shared" si="3"/>
        <v>0</v>
      </c>
      <c r="P83" s="387"/>
      <c r="Q83" s="345"/>
    </row>
    <row r="84" spans="2:17" ht="19.95" customHeight="1" thickBot="1" x14ac:dyDescent="0.35">
      <c r="B84" s="71">
        <v>84</v>
      </c>
      <c r="C84" s="71" t="s">
        <v>2405</v>
      </c>
      <c r="D84" s="128" t="s">
        <v>2435</v>
      </c>
      <c r="E84" s="548" t="s">
        <v>2449</v>
      </c>
      <c r="F84" s="67">
        <f t="shared" si="0"/>
        <v>0</v>
      </c>
      <c r="G84" s="500">
        <f t="shared" si="13"/>
        <v>0</v>
      </c>
      <c r="H84" s="501">
        <f t="shared" si="14"/>
        <v>0</v>
      </c>
      <c r="I84" s="502">
        <f t="shared" si="1"/>
        <v>0</v>
      </c>
      <c r="J84" s="401"/>
      <c r="K84" s="503"/>
      <c r="L84" s="502">
        <f t="shared" si="12"/>
        <v>0</v>
      </c>
      <c r="M84" s="401"/>
      <c r="N84" s="503"/>
      <c r="O84" s="502">
        <f t="shared" si="3"/>
        <v>0</v>
      </c>
      <c r="P84" s="401"/>
      <c r="Q84" s="347"/>
    </row>
    <row r="85" spans="2:17" ht="19.2" thickTop="1" x14ac:dyDescent="0.35">
      <c r="B85" s="71">
        <v>85</v>
      </c>
      <c r="E85" s="69" t="s">
        <v>203</v>
      </c>
      <c r="F85" s="70"/>
      <c r="G85" s="70"/>
      <c r="H85" s="70"/>
      <c r="I85" s="198"/>
      <c r="J85" s="198"/>
      <c r="K85" s="198"/>
      <c r="L85" s="198"/>
      <c r="M85" s="198"/>
      <c r="N85" s="198"/>
      <c r="O85" s="198"/>
      <c r="P85" s="198"/>
      <c r="Q85" s="198"/>
    </row>
    <row r="86" spans="2:17" x14ac:dyDescent="0.3">
      <c r="B86" s="71">
        <v>86</v>
      </c>
      <c r="E86" s="563"/>
      <c r="F86" s="564"/>
      <c r="G86" s="564"/>
      <c r="H86" s="564"/>
      <c r="I86" s="564"/>
      <c r="J86" s="564"/>
      <c r="K86" s="564"/>
      <c r="L86" s="564"/>
      <c r="M86" s="564"/>
      <c r="N86" s="564"/>
      <c r="O86" s="564"/>
      <c r="P86" s="564"/>
      <c r="Q86" s="565"/>
    </row>
    <row r="87" spans="2:17" x14ac:dyDescent="0.3">
      <c r="E87" s="566"/>
      <c r="F87" s="567"/>
      <c r="G87" s="567"/>
      <c r="H87" s="567"/>
      <c r="I87" s="567"/>
      <c r="J87" s="567"/>
      <c r="K87" s="567"/>
      <c r="L87" s="567"/>
      <c r="M87" s="567"/>
      <c r="N87" s="567"/>
      <c r="O87" s="567"/>
      <c r="P87" s="567"/>
      <c r="Q87" s="568"/>
    </row>
    <row r="88" spans="2:17" x14ac:dyDescent="0.3">
      <c r="E88" s="566"/>
      <c r="F88" s="567"/>
      <c r="G88" s="567"/>
      <c r="H88" s="567"/>
      <c r="I88" s="567"/>
      <c r="J88" s="567"/>
      <c r="K88" s="567"/>
      <c r="L88" s="567"/>
      <c r="M88" s="567"/>
      <c r="N88" s="567"/>
      <c r="O88" s="567"/>
      <c r="P88" s="567"/>
      <c r="Q88" s="568"/>
    </row>
    <row r="89" spans="2:17" x14ac:dyDescent="0.3">
      <c r="E89" s="566"/>
      <c r="F89" s="567"/>
      <c r="G89" s="567"/>
      <c r="H89" s="567"/>
      <c r="I89" s="567"/>
      <c r="J89" s="567"/>
      <c r="K89" s="567"/>
      <c r="L89" s="567"/>
      <c r="M89" s="567"/>
      <c r="N89" s="567"/>
      <c r="O89" s="567"/>
      <c r="P89" s="567"/>
      <c r="Q89" s="568"/>
    </row>
    <row r="90" spans="2:17" x14ac:dyDescent="0.3">
      <c r="E90" s="569"/>
      <c r="F90" s="570"/>
      <c r="G90" s="570"/>
      <c r="H90" s="570"/>
      <c r="I90" s="570"/>
      <c r="J90" s="570"/>
      <c r="K90" s="570"/>
      <c r="L90" s="570"/>
      <c r="M90" s="570"/>
      <c r="N90" s="570"/>
      <c r="O90" s="570"/>
      <c r="P90" s="570"/>
      <c r="Q90" s="571"/>
    </row>
  </sheetData>
  <sheetProtection algorithmName="SHA-512" hashValue="mAxIw+I5GOd/ZrPd1hu4hVyrHtjSLX8zbdUfFO+NTVZtA8PvcXua519CDpsZN2XxxgL7oxIFxTWzBZOgL4gOqA==" saltValue="Dz0V1xXqPDNXPLAtFJDLAQ==" spinCount="100000" sheet="1" objects="1" scenarios="1" sort="0" autoFilter="0" pivotTables="0"/>
  <mergeCells count="8">
    <mergeCell ref="E86:Q90"/>
    <mergeCell ref="L4:N4"/>
    <mergeCell ref="R7:S9"/>
    <mergeCell ref="E3:E5"/>
    <mergeCell ref="F3:H4"/>
    <mergeCell ref="I3:Q3"/>
    <mergeCell ref="I4:K4"/>
    <mergeCell ref="O4:Q4"/>
  </mergeCells>
  <conditionalFormatting sqref="E77 J77:K77 M77:N77 P77:Q77">
    <cfRule type="cellIs" dxfId="44" priority="1" operator="equal">
      <formula>0</formula>
    </cfRule>
  </conditionalFormatting>
  <conditionalFormatting sqref="F6:Q8 F9:I84 L9:L84 O9:O84 E50 J50:K50 M50:N50 P50:Q50">
    <cfRule type="cellIs" dxfId="43" priority="2" operator="equal">
      <formula>0</formula>
    </cfRule>
  </conditionalFormatting>
  <dataValidations count="1">
    <dataValidation type="whole" operator="greaterThanOrEqual" allowBlank="1" showInputMessage="1" showErrorMessage="1" sqref="F8:Q84 F6:Q6" xr:uid="{5105614D-1CBD-42AA-95D4-4D3D9378D9DA}">
      <formula1>0</formula1>
    </dataValidation>
  </dataValidations>
  <printOptions horizontalCentered="1" verticalCentered="1"/>
  <pageMargins left="0.19685039370078741" right="0.19685039370078741" top="0.19685039370078741" bottom="0.19685039370078741" header="0.43307086614173229" footer="0.19685039370078741"/>
  <pageSetup scale="55" fitToHeight="0" orientation="landscape" r:id="rId1"/>
  <headerFooter scaleWithDoc="0">
    <oddFooter>&amp;R&amp;"Gentium Basic,Normal"&amp;A</oddFooter>
  </headerFooter>
  <rowBreaks count="1" manualBreakCount="1">
    <brk id="49" min="4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47" customWidth="1"/>
    <col min="2" max="2" width="5.109375" style="71" hidden="1" customWidth="1"/>
    <col min="3" max="3" width="83.33203125" style="47" customWidth="1"/>
    <col min="4" max="4" width="8.33203125" style="47" customWidth="1"/>
    <col min="5" max="5" width="4.33203125" style="47" customWidth="1"/>
    <col min="6" max="6" width="4.33203125" style="289" customWidth="1"/>
    <col min="7" max="7" width="12.33203125" style="47" customWidth="1"/>
    <col min="8" max="9" width="15.33203125" style="47" customWidth="1"/>
    <col min="10" max="16384" width="11.44140625" style="47"/>
  </cols>
  <sheetData>
    <row r="1" spans="2:9" ht="18" customHeight="1" x14ac:dyDescent="0.4">
      <c r="B1" s="6">
        <v>1</v>
      </c>
      <c r="C1" s="235" t="s">
        <v>395</v>
      </c>
      <c r="D1" s="287"/>
      <c r="E1" s="287"/>
      <c r="F1" s="287"/>
      <c r="G1" s="287"/>
      <c r="H1" s="287"/>
      <c r="I1" s="287"/>
    </row>
    <row r="2" spans="2:9" ht="18.600000000000001" x14ac:dyDescent="0.3">
      <c r="B2" s="6">
        <v>2</v>
      </c>
      <c r="C2" s="46" t="s">
        <v>415</v>
      </c>
      <c r="D2" s="288"/>
      <c r="E2" s="288"/>
      <c r="G2" s="288"/>
    </row>
    <row r="3" spans="2:9" ht="19.2" thickBot="1" x14ac:dyDescent="0.35">
      <c r="B3" s="6">
        <v>3</v>
      </c>
      <c r="C3" s="46" t="s">
        <v>2415</v>
      </c>
      <c r="D3" s="288"/>
      <c r="E3" s="288"/>
      <c r="G3" s="288"/>
    </row>
    <row r="4" spans="2:9" ht="38.4" customHeight="1" thickTop="1" thickBot="1" x14ac:dyDescent="0.35">
      <c r="B4" s="6">
        <v>4</v>
      </c>
      <c r="C4" s="199" t="s">
        <v>277</v>
      </c>
      <c r="D4" s="107" t="s">
        <v>1065</v>
      </c>
      <c r="E4" s="107"/>
      <c r="F4" s="290"/>
      <c r="G4" s="291" t="s">
        <v>275</v>
      </c>
    </row>
    <row r="5" spans="2:9" s="289" customFormat="1" ht="22.5" customHeight="1" thickTop="1" x14ac:dyDescent="0.3">
      <c r="B5" s="6">
        <v>5</v>
      </c>
      <c r="C5" s="597" t="s">
        <v>0</v>
      </c>
      <c r="D5" s="597"/>
      <c r="E5" s="597"/>
      <c r="F5" s="598"/>
      <c r="G5" s="292">
        <f>SUM(G6:G31)</f>
        <v>0</v>
      </c>
      <c r="H5" s="599" t="str">
        <f>IF($G$5=('CUADRO 1'!D5),"","--&gt; ¡VERIFICAR!.  El total no coincide con el total del Cuadro 1.")</f>
        <v/>
      </c>
      <c r="I5" s="599"/>
    </row>
    <row r="6" spans="2:9" s="289" customFormat="1" ht="16.5" customHeight="1" x14ac:dyDescent="0.3">
      <c r="B6" s="6">
        <v>6</v>
      </c>
      <c r="C6" s="358"/>
      <c r="D6" s="293" t="str">
        <f>IFERROR(VLOOKUP(C6,ubicac,2,0),"")</f>
        <v/>
      </c>
      <c r="E6" s="294"/>
      <c r="F6" s="295" t="str">
        <f t="shared" ref="F6:F11" si="0">IF(AND(OR(G6&gt;0),(C6="")),"*",IF(AND(C6&lt;&gt;"",(G6=0)),"***",""))</f>
        <v/>
      </c>
      <c r="G6" s="361"/>
      <c r="H6" s="599"/>
      <c r="I6" s="599"/>
    </row>
    <row r="7" spans="2:9" s="289" customFormat="1" ht="16.5" customHeight="1" x14ac:dyDescent="0.3">
      <c r="B7" s="6">
        <v>7</v>
      </c>
      <c r="C7" s="359"/>
      <c r="D7" s="296" t="str">
        <f t="shared" ref="D7:D31" si="1">IFERROR(VLOOKUP(C7,ubicac,2,0),"")</f>
        <v/>
      </c>
      <c r="E7" s="273" t="str">
        <f>IF(D7="","",IF(OR(D7=D6),"R",""))</f>
        <v/>
      </c>
      <c r="F7" s="297" t="str">
        <f t="shared" si="0"/>
        <v/>
      </c>
      <c r="G7" s="362"/>
      <c r="H7" s="599"/>
      <c r="I7" s="599"/>
    </row>
    <row r="8" spans="2:9" s="289" customFormat="1" ht="16.5" customHeight="1" x14ac:dyDescent="0.3">
      <c r="B8" s="6">
        <v>8</v>
      </c>
      <c r="C8" s="359"/>
      <c r="D8" s="296" t="str">
        <f t="shared" si="1"/>
        <v/>
      </c>
      <c r="E8" s="273" t="str">
        <f>IF(D8="","",IF(OR(D8=D7,D8=D6),"R",""))</f>
        <v/>
      </c>
      <c r="F8" s="297" t="str">
        <f t="shared" si="0"/>
        <v/>
      </c>
      <c r="G8" s="362"/>
      <c r="H8" s="299"/>
      <c r="I8" s="299"/>
    </row>
    <row r="9" spans="2:9" s="289" customFormat="1" ht="16.5" customHeight="1" x14ac:dyDescent="0.3">
      <c r="B9" s="6">
        <v>9</v>
      </c>
      <c r="C9" s="359"/>
      <c r="D9" s="296" t="str">
        <f t="shared" si="1"/>
        <v/>
      </c>
      <c r="E9" s="273" t="str">
        <f>IF(D9="","",IF(OR(D9=D8,D9=D7,D9=D6),"R",""))</f>
        <v/>
      </c>
      <c r="F9" s="297" t="str">
        <f t="shared" si="0"/>
        <v/>
      </c>
      <c r="G9" s="362"/>
      <c r="H9" s="588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588"/>
    </row>
    <row r="10" spans="2:9" s="289" customFormat="1" ht="16.5" customHeight="1" x14ac:dyDescent="0.3">
      <c r="B10" s="6">
        <v>10</v>
      </c>
      <c r="C10" s="359"/>
      <c r="D10" s="296" t="str">
        <f t="shared" si="1"/>
        <v/>
      </c>
      <c r="E10" s="273" t="str">
        <f>IF(D10="","",IF(OR(D10=D9,D10=D8,D10=D7,D10=D6),"R",""))</f>
        <v/>
      </c>
      <c r="F10" s="300" t="str">
        <f t="shared" si="0"/>
        <v/>
      </c>
      <c r="G10" s="362"/>
      <c r="H10" s="588"/>
      <c r="I10" s="588"/>
    </row>
    <row r="11" spans="2:9" s="289" customFormat="1" ht="16.5" customHeight="1" x14ac:dyDescent="0.3">
      <c r="B11" s="6">
        <v>11</v>
      </c>
      <c r="C11" s="359"/>
      <c r="D11" s="296" t="str">
        <f t="shared" si="1"/>
        <v/>
      </c>
      <c r="E11" s="273" t="str">
        <f>IF(D11="","",IF(OR(D11=D10,D11=D9,D11=D8,D11=D7,D11=D6),"R",""))</f>
        <v/>
      </c>
      <c r="F11" s="297" t="str">
        <f t="shared" si="0"/>
        <v/>
      </c>
      <c r="G11" s="362"/>
      <c r="H11" s="588"/>
      <c r="I11" s="588"/>
    </row>
    <row r="12" spans="2:9" s="289" customFormat="1" ht="16.5" customHeight="1" x14ac:dyDescent="0.3">
      <c r="B12" s="6">
        <v>12</v>
      </c>
      <c r="C12" s="359"/>
      <c r="D12" s="296" t="str">
        <f t="shared" si="1"/>
        <v/>
      </c>
      <c r="E12" s="273" t="str">
        <f>IF(D12="","",IF(OR(D12=D11,D12=D10,D12=D9,D12=D8,D12=D7,D12=D6),"R",""))</f>
        <v/>
      </c>
      <c r="F12" s="297" t="str">
        <f t="shared" ref="F12:F18" si="2">IF(AND(OR(G12&gt;0),(C12="")),"*",IF(AND(C12&lt;&gt;"",(G12=0)),"***",""))</f>
        <v/>
      </c>
      <c r="G12" s="362"/>
      <c r="H12" s="433"/>
      <c r="I12" s="299"/>
    </row>
    <row r="13" spans="2:9" s="289" customFormat="1" ht="16.5" customHeight="1" x14ac:dyDescent="0.3">
      <c r="B13" s="6">
        <v>13</v>
      </c>
      <c r="C13" s="359"/>
      <c r="D13" s="296" t="str">
        <f t="shared" si="1"/>
        <v/>
      </c>
      <c r="E13" s="273" t="str">
        <f>IF(D13="","",IF(OR(D13=D12,D13=D11,D13=D10,D13=D9,D13=D8,D13=D7,D13=D6),"R",""))</f>
        <v/>
      </c>
      <c r="F13" s="297" t="str">
        <f t="shared" si="2"/>
        <v/>
      </c>
      <c r="G13" s="362"/>
      <c r="H13" s="588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588"/>
    </row>
    <row r="14" spans="2:9" s="289" customFormat="1" ht="16.5" customHeight="1" x14ac:dyDescent="0.3">
      <c r="B14" s="6">
        <v>14</v>
      </c>
      <c r="C14" s="359"/>
      <c r="D14" s="296" t="str">
        <f t="shared" si="1"/>
        <v/>
      </c>
      <c r="E14" s="273" t="str">
        <f>IF(D14="","",IF(OR(D14=D13,D14=D12,D14=D11,D14=D10,D14=D9,D14=D8,D14=D7,D14=D6),"R",""))</f>
        <v/>
      </c>
      <c r="F14" s="297" t="str">
        <f t="shared" si="2"/>
        <v/>
      </c>
      <c r="G14" s="362"/>
      <c r="H14" s="588"/>
      <c r="I14" s="588"/>
    </row>
    <row r="15" spans="2:9" s="289" customFormat="1" ht="16.5" customHeight="1" x14ac:dyDescent="0.3">
      <c r="B15" s="6">
        <v>15</v>
      </c>
      <c r="C15" s="359"/>
      <c r="D15" s="296" t="str">
        <f t="shared" si="1"/>
        <v/>
      </c>
      <c r="E15" s="273" t="str">
        <f>IF(D15="","",IF(OR(D15=D14,D15=D13,D15=D12,D15=D11,D15=D10,D15=D9,D15=D8,D15=D7,D15=D6),"R",""))</f>
        <v/>
      </c>
      <c r="F15" s="297" t="str">
        <f t="shared" si="2"/>
        <v/>
      </c>
      <c r="G15" s="362"/>
      <c r="H15" s="301"/>
      <c r="I15" s="301"/>
    </row>
    <row r="16" spans="2:9" s="289" customFormat="1" ht="16.5" customHeight="1" x14ac:dyDescent="0.3">
      <c r="B16" s="6">
        <v>16</v>
      </c>
      <c r="C16" s="359"/>
      <c r="D16" s="296" t="str">
        <f t="shared" si="1"/>
        <v/>
      </c>
      <c r="E16" s="273" t="str">
        <f>IF(D16="","",IF(OR(D16=D15,D16=D14,D16=D13,D16=D12,D16=D11,D16=D10,D16=D9,D16=D8,D16=D7,D16=D6),"R",""))</f>
        <v/>
      </c>
      <c r="F16" s="297" t="str">
        <f t="shared" si="2"/>
        <v/>
      </c>
      <c r="G16" s="362"/>
      <c r="H16" s="588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588"/>
    </row>
    <row r="17" spans="2:9" s="289" customFormat="1" ht="16.5" customHeight="1" x14ac:dyDescent="0.3">
      <c r="B17" s="6">
        <v>17</v>
      </c>
      <c r="C17" s="359"/>
      <c r="D17" s="296" t="str">
        <f t="shared" si="1"/>
        <v/>
      </c>
      <c r="E17" s="273" t="str">
        <f>IF(D17="","",IF(OR(D17=D16,D17=D15,D17=D14,D17=D13,D17=D12,D17=D11,D17=D10,D17=D9,D17=D8,D17=D7,D17=D6),"R",""))</f>
        <v/>
      </c>
      <c r="F17" s="297" t="str">
        <f t="shared" si="2"/>
        <v/>
      </c>
      <c r="G17" s="362"/>
      <c r="H17" s="588"/>
      <c r="I17" s="588"/>
    </row>
    <row r="18" spans="2:9" s="289" customFormat="1" ht="16.5" customHeight="1" x14ac:dyDescent="0.3">
      <c r="B18" s="6">
        <v>18</v>
      </c>
      <c r="C18" s="359"/>
      <c r="D18" s="296" t="str">
        <f t="shared" si="1"/>
        <v/>
      </c>
      <c r="E18" s="273" t="str">
        <f>IF(D18="","",IF(OR(D18=D17,D18=D16,D18=D15,D18=D14,D18=D13,D18=D12,D18=D11,D18=D10,D18=D9,D18=D8,D18=D7,D18=D6),"R",""))</f>
        <v/>
      </c>
      <c r="F18" s="297" t="str">
        <f t="shared" si="2"/>
        <v/>
      </c>
      <c r="G18" s="362"/>
      <c r="H18" s="301"/>
      <c r="I18" s="301"/>
    </row>
    <row r="19" spans="2:9" s="289" customFormat="1" ht="16.5" customHeight="1" x14ac:dyDescent="0.3">
      <c r="B19" s="6">
        <v>19</v>
      </c>
      <c r="C19" s="359"/>
      <c r="D19" s="296" t="str">
        <f t="shared" ref="D19:D29" si="3">IFERROR(VLOOKUP(C19,ubicac,2,0),"")</f>
        <v/>
      </c>
      <c r="E19" s="273" t="str">
        <f>IF(D19="","",IF(OR(D19=D18,D19=D17,D19=D16,D19=D15,D19=D14,D19=D13,D19=D12,D19=D11,D19=D10,D19=D9,D19=D8,D19=D7,D19=D6),"R",""))</f>
        <v/>
      </c>
      <c r="F19" s="297" t="str">
        <f t="shared" ref="F19:F29" si="4">IF(AND(OR(G19&gt;0),(C19="")),"*",IF(AND(C19&lt;&gt;"",(G19=0)),"***",""))</f>
        <v/>
      </c>
      <c r="G19" s="362"/>
      <c r="H19" s="434"/>
      <c r="I19" s="434"/>
    </row>
    <row r="20" spans="2:9" s="289" customFormat="1" ht="16.5" customHeight="1" x14ac:dyDescent="0.3">
      <c r="B20" s="6">
        <v>20</v>
      </c>
      <c r="C20" s="359"/>
      <c r="D20" s="296" t="str">
        <f t="shared" si="3"/>
        <v/>
      </c>
      <c r="E20" s="273" t="str">
        <f>IF(D20="","",IF(OR(D20=D19,D20=D18,D20=D17,D20=D16,D20=D15,D20=D14,D20=D13,D20=D12,D20=D11,D20=D10,D20=D9,D20=D8,D20=D7,D20=D6),"R",""))</f>
        <v/>
      </c>
      <c r="F20" s="297" t="str">
        <f t="shared" si="4"/>
        <v/>
      </c>
      <c r="G20" s="362"/>
      <c r="H20" s="301"/>
      <c r="I20" s="301"/>
    </row>
    <row r="21" spans="2:9" s="289" customFormat="1" ht="16.5" customHeight="1" x14ac:dyDescent="0.3">
      <c r="B21" s="6">
        <v>21</v>
      </c>
      <c r="C21" s="359"/>
      <c r="D21" s="296" t="str">
        <f t="shared" si="3"/>
        <v/>
      </c>
      <c r="E21" s="273" t="str">
        <f>IF(D21="","",IF(OR(D21=D20,D21=D19,D21=D18,D21=D17,D21=D16,D21=D15,D21=D14,D21=D13,D21=D12,D21=D11,D21=D10,D21=D9,D21=D8,D21=D7,D21=D6),"R",""))</f>
        <v/>
      </c>
      <c r="F21" s="297" t="str">
        <f t="shared" si="4"/>
        <v/>
      </c>
      <c r="G21" s="362"/>
      <c r="H21" s="301"/>
      <c r="I21" s="301"/>
    </row>
    <row r="22" spans="2:9" s="289" customFormat="1" ht="16.5" customHeight="1" x14ac:dyDescent="0.3">
      <c r="B22" s="6">
        <v>22</v>
      </c>
      <c r="C22" s="359"/>
      <c r="D22" s="296" t="str">
        <f t="shared" si="3"/>
        <v/>
      </c>
      <c r="E22" s="273" t="str">
        <f>IF(D22="","",IF(OR(D22=D21,D22=D20,D22=D19,D22=D18,D22=D17,D22=D16,D22=D15,D22=D14,D22=D13,D22=D12,D22=D11,D22=D10,D22=D9,D22=D8,D22=D7,D22=D6),"R",""))</f>
        <v/>
      </c>
      <c r="F22" s="297" t="str">
        <f t="shared" si="4"/>
        <v/>
      </c>
      <c r="G22" s="362"/>
      <c r="H22" s="301"/>
      <c r="I22" s="301"/>
    </row>
    <row r="23" spans="2:9" s="289" customFormat="1" ht="16.5" customHeight="1" x14ac:dyDescent="0.3">
      <c r="B23" s="6">
        <v>23</v>
      </c>
      <c r="C23" s="359"/>
      <c r="D23" s="296" t="str">
        <f t="shared" si="3"/>
        <v/>
      </c>
      <c r="E23" s="273" t="str">
        <f>IF(D23="","",IF(OR(D23=D22,D23=D21,D23=D20,D23=D19,D23=D18,D23=D17,D23=D16,D23=D15,D23=D14,D23=D13,D23=D12,D23=D11,D23=D10,D23=D9,D23=D8,D23=D7,D23=D6),"R",""))</f>
        <v/>
      </c>
      <c r="F23" s="297" t="str">
        <f t="shared" si="4"/>
        <v/>
      </c>
      <c r="G23" s="362"/>
      <c r="H23" s="301"/>
      <c r="I23" s="301"/>
    </row>
    <row r="24" spans="2:9" s="289" customFormat="1" ht="16.5" customHeight="1" x14ac:dyDescent="0.3">
      <c r="B24" s="6">
        <v>24</v>
      </c>
      <c r="C24" s="359"/>
      <c r="D24" s="296" t="str">
        <f t="shared" si="3"/>
        <v/>
      </c>
      <c r="E24" s="273" t="str">
        <f>IF(D24="","",IF(OR(D24=D23,D24=D22,D24=D21,D24=D20,D24=D19,D24=D18,D24=D17,D24=D16,D24=D15,D24=D14,D24=D13,D24=D12,D24=D11,D24=D10,D24=D9,D24=D8,D24=D7,D24=D6),"R",""))</f>
        <v/>
      </c>
      <c r="F24" s="297" t="str">
        <f t="shared" si="4"/>
        <v/>
      </c>
      <c r="G24" s="362"/>
      <c r="H24" s="302"/>
      <c r="I24" s="302"/>
    </row>
    <row r="25" spans="2:9" s="289" customFormat="1" ht="16.5" customHeight="1" x14ac:dyDescent="0.3">
      <c r="B25" s="6">
        <v>25</v>
      </c>
      <c r="C25" s="359"/>
      <c r="D25" s="296" t="str">
        <f t="shared" si="3"/>
        <v/>
      </c>
      <c r="E25" s="273" t="str">
        <f>IF(D25="","",IF(OR(D25=D24,D25=D23,D25=D22,D25=D21,D25=D20,D25=D19,D25=D18,D25=D17,D25=D16,D25=D15,D25=D14,D25=D13,D25=D12,D25=D11,D25=D10,D25=D9,D25=D8,D25=D7,D25=D6),"R",""))</f>
        <v/>
      </c>
      <c r="F25" s="297" t="str">
        <f t="shared" si="4"/>
        <v/>
      </c>
      <c r="G25" s="362"/>
      <c r="H25" s="302"/>
      <c r="I25" s="302"/>
    </row>
    <row r="26" spans="2:9" s="289" customFormat="1" ht="16.5" customHeight="1" x14ac:dyDescent="0.3">
      <c r="B26" s="6">
        <v>26</v>
      </c>
      <c r="C26" s="359"/>
      <c r="D26" s="296" t="str">
        <f t="shared" si="3"/>
        <v/>
      </c>
      <c r="E26" s="273" t="str">
        <f>IF(D26="","",IF(OR(D26=D25,D26=D24,D26=D23,D26=D22,D26=D21,D26=D20,D26=D19,D26=D18,D26=D17,D26=D16,D26=D15,D26=D14,D26=D13,D26=D12,D26=D11,D26=D10,D26=D9,D26=D8,D26=D7,D26=D6),"R",""))</f>
        <v/>
      </c>
      <c r="F26" s="297" t="str">
        <f t="shared" si="4"/>
        <v/>
      </c>
      <c r="G26" s="362"/>
      <c r="H26" s="302"/>
      <c r="I26" s="302"/>
    </row>
    <row r="27" spans="2:9" s="289" customFormat="1" ht="16.5" customHeight="1" x14ac:dyDescent="0.3">
      <c r="B27" s="6">
        <v>27</v>
      </c>
      <c r="C27" s="359"/>
      <c r="D27" s="296" t="str">
        <f t="shared" si="3"/>
        <v/>
      </c>
      <c r="E27" s="273" t="str">
        <f>IF(D27="","",IF(OR(D27=D26,D27=D25,D27=D24,D27=D23,D27=D22,D27=D21,D27=D20,D27=D19,D27=D18,D27=D17,D27=D16,D27=D15,D27=D14,D27=D13,D27=D12,D27=D11,D27=D10,D27=D9,D27=D8,D27=D7,D27=D6),"R",""))</f>
        <v/>
      </c>
      <c r="F27" s="297" t="str">
        <f t="shared" si="4"/>
        <v/>
      </c>
      <c r="G27" s="362"/>
      <c r="H27" s="302"/>
      <c r="I27" s="302"/>
    </row>
    <row r="28" spans="2:9" ht="16.5" customHeight="1" x14ac:dyDescent="0.3">
      <c r="B28" s="6">
        <v>28</v>
      </c>
      <c r="C28" s="359"/>
      <c r="D28" s="296" t="str">
        <f t="shared" si="3"/>
        <v/>
      </c>
      <c r="E28" s="273" t="str">
        <f>IF(D28="","",IF(OR(D28=D27,D28=D26,D28=D25,D28=D24,D28=D23,D28=D22,D28=D21,D28=D20,D28=D19,D28=D18,D28=D17,D28=D16,D28=D15,D28=D14,D28=D13,D28=D12,D28=D11,D28=D10,D28=D9,D28=D8,D28=D7,D28=D6),"R",""))</f>
        <v/>
      </c>
      <c r="F28" s="297" t="str">
        <f t="shared" si="4"/>
        <v/>
      </c>
      <c r="G28" s="363"/>
      <c r="H28" s="303"/>
      <c r="I28" s="70"/>
    </row>
    <row r="29" spans="2:9" ht="16.5" customHeight="1" x14ac:dyDescent="0.3">
      <c r="B29" s="6">
        <v>29</v>
      </c>
      <c r="C29" s="359"/>
      <c r="D29" s="296" t="str">
        <f t="shared" si="3"/>
        <v/>
      </c>
      <c r="E29" s="273" t="str">
        <f>IF(D29="","",IF(OR(D29=D28,D29=D27,D29=D26,D29=D25,D29=D24,D29=D23,D29=D22,D29=D21,D29=D20,D29=D19,D29=D18,D29=D17,D29=D16,D29=D15,D29=D14,D29=D13,D29=D12,D29=D11,D29=D10,D29=D9,D29=D8,D29=D7,D29=D6),"R",""))</f>
        <v/>
      </c>
      <c r="F29" s="297" t="str">
        <f t="shared" si="4"/>
        <v/>
      </c>
      <c r="G29" s="363"/>
      <c r="H29" s="70"/>
      <c r="I29" s="70"/>
    </row>
    <row r="30" spans="2:9" ht="16.5" customHeight="1" x14ac:dyDescent="0.3">
      <c r="B30" s="6">
        <v>30</v>
      </c>
      <c r="C30" s="359"/>
      <c r="D30" s="296" t="str">
        <f t="shared" si="1"/>
        <v/>
      </c>
      <c r="E30" s="273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297" t="str">
        <f>IF(AND(OR(G30&gt;0),(C30="")),"*",IF(AND(C30&lt;&gt;"",(G30=0)),"***",""))</f>
        <v/>
      </c>
      <c r="G30" s="363"/>
      <c r="H30" s="70"/>
      <c r="I30" s="70"/>
    </row>
    <row r="31" spans="2:9" ht="16.5" customHeight="1" thickBot="1" x14ac:dyDescent="0.35">
      <c r="B31" s="6">
        <v>31</v>
      </c>
      <c r="C31" s="360"/>
      <c r="D31" s="304" t="str">
        <f t="shared" si="1"/>
        <v/>
      </c>
      <c r="E31" s="305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306" t="str">
        <f>IF(AND(OR(G31&gt;0),(C31="")),"*",IF(AND(C31&lt;&gt;"",(G31=0)),"***",""))</f>
        <v/>
      </c>
      <c r="G31" s="364"/>
      <c r="H31" s="70"/>
      <c r="I31" s="70"/>
    </row>
    <row r="32" spans="2:9" ht="16.5" customHeight="1" thickTop="1" x14ac:dyDescent="0.3">
      <c r="B32" s="6">
        <v>32</v>
      </c>
      <c r="C32" s="26" t="s">
        <v>381</v>
      </c>
      <c r="D32" s="307"/>
      <c r="E32" s="307"/>
      <c r="F32" s="308"/>
      <c r="G32" s="308"/>
    </row>
    <row r="33" spans="2:7" ht="16.5" customHeight="1" x14ac:dyDescent="0.3">
      <c r="B33" s="6">
        <v>33</v>
      </c>
      <c r="C33" s="309"/>
      <c r="D33" s="307"/>
      <c r="E33" s="307"/>
      <c r="F33" s="308"/>
      <c r="G33" s="308"/>
    </row>
    <row r="34" spans="2:7" ht="16.2" x14ac:dyDescent="0.3">
      <c r="B34" s="6">
        <v>34</v>
      </c>
      <c r="C34" s="286" t="s">
        <v>203</v>
      </c>
    </row>
    <row r="35" spans="2:7" ht="15" customHeight="1" x14ac:dyDescent="0.3">
      <c r="B35" s="6">
        <v>35</v>
      </c>
      <c r="C35" s="563"/>
      <c r="D35" s="589"/>
      <c r="E35" s="589"/>
      <c r="F35" s="589"/>
      <c r="G35" s="590"/>
    </row>
    <row r="36" spans="2:7" ht="15" customHeight="1" x14ac:dyDescent="0.3">
      <c r="C36" s="591"/>
      <c r="D36" s="592"/>
      <c r="E36" s="592"/>
      <c r="F36" s="592"/>
      <c r="G36" s="593"/>
    </row>
    <row r="37" spans="2:7" ht="15" customHeight="1" x14ac:dyDescent="0.3">
      <c r="C37" s="591"/>
      <c r="D37" s="592"/>
      <c r="E37" s="592"/>
      <c r="F37" s="592"/>
      <c r="G37" s="593"/>
    </row>
    <row r="38" spans="2:7" ht="18" customHeight="1" x14ac:dyDescent="0.3">
      <c r="C38" s="594"/>
      <c r="D38" s="595"/>
      <c r="E38" s="595"/>
      <c r="F38" s="595"/>
      <c r="G38" s="596"/>
    </row>
  </sheetData>
  <sheetProtection algorithmName="SHA-512" hashValue="AbVvMYH1LTM529MYxMIUUOFLnnWxf//ErN+IPDirzg8rQfxecfkmlEsaY1pPUFgEdmh+rjdW8i8v8MvLu2ZqQw==" saltValue="S6NCqxsVhzwvcjTSTE4b5g==" spinCount="100000" sheet="1" objects="1" scenarios="1" insertRows="0" deleteRows="0" sort="0" autoFilter="0" pivotTables="0"/>
  <mergeCells count="6">
    <mergeCell ref="H13:I14"/>
    <mergeCell ref="H9:I11"/>
    <mergeCell ref="C35:G38"/>
    <mergeCell ref="C5:F5"/>
    <mergeCell ref="H5:I7"/>
    <mergeCell ref="H16:I17"/>
  </mergeCells>
  <conditionalFormatting sqref="F6:F31">
    <cfRule type="cellIs" dxfId="42" priority="6" operator="equal">
      <formula>"Error!"</formula>
    </cfRule>
  </conditionalFormatting>
  <conditionalFormatting sqref="G5">
    <cfRule type="cellIs" dxfId="41" priority="7" operator="equal">
      <formula>0</formula>
    </cfRule>
  </conditionalFormatting>
  <conditionalFormatting sqref="H5:I7">
    <cfRule type="notContainsBlanks" dxfId="40" priority="1">
      <formula>LEN(TRIM(H5))&gt;0</formula>
    </cfRule>
  </conditionalFormatting>
  <conditionalFormatting sqref="H9:I11">
    <cfRule type="notContainsBlanks" dxfId="39" priority="2">
      <formula>LEN(TRIM(H9))&gt;0</formula>
    </cfRule>
  </conditionalFormatting>
  <conditionalFormatting sqref="H13:I14">
    <cfRule type="notContainsBlanks" dxfId="38" priority="3">
      <formula>LEN(TRIM(H13))&gt;0</formula>
    </cfRule>
  </conditionalFormatting>
  <conditionalFormatting sqref="H16:I17">
    <cfRule type="notContainsBlanks" dxfId="37" priority="4">
      <formula>LEN(TRIM(H16))&gt;0</formula>
    </cfRule>
  </conditionalFormatting>
  <dataValidations count="2">
    <dataValidation type="list" allowBlank="1" showInputMessage="1" showErrorMessage="1" sqref="C6:C31" xr:uid="{00000000-0002-0000-0A00-000000000000}">
      <formula1>ubic</formula1>
    </dataValidation>
    <dataValidation type="whole" operator="greaterThanOrEqual" allowBlank="1" showInputMessage="1" showErrorMessage="1" sqref="G5:G31" xr:uid="{00000000-0002-0000-0A00-000001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83"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7.5546875" style="47" customWidth="1"/>
    <col min="2" max="2" width="4.6640625" style="71" hidden="1" customWidth="1"/>
    <col min="3" max="3" width="43.6640625" style="47" customWidth="1"/>
    <col min="4" max="4" width="5.33203125" style="71" customWidth="1"/>
    <col min="5" max="13" width="10.6640625" style="47" customWidth="1"/>
    <col min="14" max="14" width="20.88671875" style="47" customWidth="1"/>
    <col min="15" max="16384" width="11.44140625" style="47"/>
  </cols>
  <sheetData>
    <row r="1" spans="2:14" ht="18" customHeight="1" x14ac:dyDescent="0.4">
      <c r="B1" s="6">
        <v>1</v>
      </c>
      <c r="C1" s="235" t="s">
        <v>276</v>
      </c>
      <c r="D1" s="260"/>
      <c r="E1" s="261"/>
      <c r="F1" s="261"/>
      <c r="G1" s="261"/>
      <c r="H1" s="261"/>
      <c r="I1" s="262"/>
      <c r="J1" s="262"/>
      <c r="K1" s="48"/>
      <c r="L1" s="48"/>
      <c r="M1" s="48"/>
      <c r="N1" s="48"/>
    </row>
    <row r="2" spans="2:14" ht="18.600000000000001" x14ac:dyDescent="0.3">
      <c r="B2" s="6">
        <v>2</v>
      </c>
      <c r="C2" s="46" t="s">
        <v>478</v>
      </c>
      <c r="D2" s="260"/>
      <c r="E2" s="236"/>
      <c r="F2" s="236"/>
      <c r="G2" s="236"/>
      <c r="H2" s="236"/>
      <c r="I2" s="236"/>
      <c r="J2" s="236"/>
      <c r="K2" s="236"/>
      <c r="L2" s="236"/>
      <c r="M2" s="236"/>
    </row>
    <row r="3" spans="2:14" ht="19.2" thickBot="1" x14ac:dyDescent="0.35">
      <c r="B3" s="6">
        <v>3</v>
      </c>
      <c r="C3" s="46" t="s">
        <v>2420</v>
      </c>
      <c r="D3" s="264"/>
      <c r="E3" s="263"/>
      <c r="F3" s="263"/>
      <c r="G3" s="263"/>
      <c r="H3" s="263"/>
      <c r="I3" s="263"/>
      <c r="J3" s="263"/>
      <c r="K3" s="263"/>
      <c r="L3" s="263"/>
      <c r="M3" s="263"/>
    </row>
    <row r="4" spans="2:14" ht="33" customHeight="1" thickTop="1" x14ac:dyDescent="0.3">
      <c r="B4" s="6">
        <v>4</v>
      </c>
      <c r="C4" s="559" t="s">
        <v>479</v>
      </c>
      <c r="D4" s="50"/>
      <c r="E4" s="604" t="s">
        <v>480</v>
      </c>
      <c r="F4" s="602"/>
      <c r="G4" s="603"/>
      <c r="H4" s="601" t="s">
        <v>416</v>
      </c>
      <c r="I4" s="602"/>
      <c r="J4" s="603"/>
      <c r="K4" s="601" t="s">
        <v>417</v>
      </c>
      <c r="L4" s="602"/>
      <c r="M4" s="602"/>
    </row>
    <row r="5" spans="2:14" ht="23.25" customHeight="1" thickBot="1" x14ac:dyDescent="0.35">
      <c r="B5" s="6">
        <v>5</v>
      </c>
      <c r="C5" s="560"/>
      <c r="D5" s="51"/>
      <c r="E5" s="237" t="s">
        <v>0</v>
      </c>
      <c r="F5" s="265" t="s">
        <v>127</v>
      </c>
      <c r="G5" s="239" t="s">
        <v>128</v>
      </c>
      <c r="H5" s="241" t="s">
        <v>0</v>
      </c>
      <c r="I5" s="265" t="s">
        <v>127</v>
      </c>
      <c r="J5" s="266" t="s">
        <v>128</v>
      </c>
      <c r="K5" s="239" t="s">
        <v>0</v>
      </c>
      <c r="L5" s="265" t="s">
        <v>127</v>
      </c>
      <c r="M5" s="239" t="s">
        <v>128</v>
      </c>
    </row>
    <row r="6" spans="2:14" ht="18" customHeight="1" thickTop="1" thickBot="1" x14ac:dyDescent="0.35">
      <c r="B6" s="6">
        <v>6</v>
      </c>
      <c r="C6" s="435" t="s">
        <v>0</v>
      </c>
      <c r="D6" s="436" t="str">
        <f>IF(OR(F6&gt;'CUADRO 1'!E5,G6&gt;'CUADRO 1'!F5),"/*/","")</f>
        <v/>
      </c>
      <c r="E6" s="267">
        <f>+F6+G6</f>
        <v>0</v>
      </c>
      <c r="F6" s="268">
        <f>SUM(F7:F35)</f>
        <v>0</v>
      </c>
      <c r="G6" s="269">
        <f>SUM(G7:G35)</f>
        <v>0</v>
      </c>
      <c r="H6" s="270">
        <f>+I6+J6</f>
        <v>0</v>
      </c>
      <c r="I6" s="268">
        <f>SUM(I7:I35)</f>
        <v>0</v>
      </c>
      <c r="J6" s="271">
        <f>SUM(J7:J35)</f>
        <v>0</v>
      </c>
      <c r="K6" s="269">
        <f>+L6+M6</f>
        <v>0</v>
      </c>
      <c r="L6" s="268">
        <f>SUM(L7:L35)</f>
        <v>0</v>
      </c>
      <c r="M6" s="269">
        <f>SUM(M7:M35)</f>
        <v>0</v>
      </c>
      <c r="N6" s="588" t="str">
        <f>IF(D6="/*/","/*/ = El dato indicado en Extranjeros (hombres o mujeres) es mayor al total del Cuadro 1.","")</f>
        <v/>
      </c>
    </row>
    <row r="7" spans="2:14" ht="18" customHeight="1" x14ac:dyDescent="0.3">
      <c r="B7" s="6">
        <v>7</v>
      </c>
      <c r="C7" s="541" t="s">
        <v>177</v>
      </c>
      <c r="D7" s="272" t="str">
        <f>IF(OR(I7&gt;F7,L7&gt;F7,J7&gt;G7,M7&gt;G7),"**","")</f>
        <v/>
      </c>
      <c r="E7" s="116">
        <f>+F7+G7</f>
        <v>0</v>
      </c>
      <c r="F7" s="365"/>
      <c r="G7" s="366"/>
      <c r="H7" s="249">
        <f>+I7+J7</f>
        <v>0</v>
      </c>
      <c r="I7" s="365"/>
      <c r="J7" s="374"/>
      <c r="K7" s="126">
        <f>+L7+M7</f>
        <v>0</v>
      </c>
      <c r="L7" s="365"/>
      <c r="M7" s="366"/>
      <c r="N7" s="588"/>
    </row>
    <row r="8" spans="2:14" ht="18" customHeight="1" x14ac:dyDescent="0.3">
      <c r="B8" s="6">
        <v>8</v>
      </c>
      <c r="C8" s="536" t="s">
        <v>163</v>
      </c>
      <c r="D8" s="273" t="str">
        <f t="shared" ref="D8:D35" si="0">IF(OR(I8&gt;F8,L8&gt;F8,J8&gt;G8,M8&gt;G8),"**","")</f>
        <v/>
      </c>
      <c r="E8" s="211">
        <f>+F8+G8</f>
        <v>0</v>
      </c>
      <c r="F8" s="354"/>
      <c r="G8" s="367"/>
      <c r="H8" s="251">
        <f>+I8+J8</f>
        <v>0</v>
      </c>
      <c r="I8" s="354"/>
      <c r="J8" s="375"/>
      <c r="K8" s="274">
        <f>+L8+M8</f>
        <v>0</v>
      </c>
      <c r="L8" s="354"/>
      <c r="M8" s="367"/>
      <c r="N8" s="588"/>
    </row>
    <row r="9" spans="2:14" ht="18" customHeight="1" x14ac:dyDescent="0.3">
      <c r="B9" s="6">
        <v>9</v>
      </c>
      <c r="C9" s="536" t="s">
        <v>175</v>
      </c>
      <c r="D9" s="273" t="str">
        <f t="shared" si="0"/>
        <v/>
      </c>
      <c r="E9" s="211">
        <f t="shared" ref="E9:E35" si="1">+F9+G9</f>
        <v>0</v>
      </c>
      <c r="F9" s="354"/>
      <c r="G9" s="367"/>
      <c r="H9" s="251">
        <f t="shared" ref="H9:H35" si="2">+I9+J9</f>
        <v>0</v>
      </c>
      <c r="I9" s="354"/>
      <c r="J9" s="375"/>
      <c r="K9" s="274">
        <f t="shared" ref="K9:K35" si="3">+L9+M9</f>
        <v>0</v>
      </c>
      <c r="L9" s="354"/>
      <c r="M9" s="367"/>
      <c r="N9" s="588"/>
    </row>
    <row r="10" spans="2:14" ht="18" customHeight="1" x14ac:dyDescent="0.3">
      <c r="B10" s="6">
        <v>10</v>
      </c>
      <c r="C10" s="536" t="s">
        <v>180</v>
      </c>
      <c r="D10" s="273" t="str">
        <f t="shared" si="0"/>
        <v/>
      </c>
      <c r="E10" s="211">
        <f t="shared" si="1"/>
        <v>0</v>
      </c>
      <c r="F10" s="354"/>
      <c r="G10" s="367"/>
      <c r="H10" s="251">
        <f t="shared" si="2"/>
        <v>0</v>
      </c>
      <c r="I10" s="354"/>
      <c r="J10" s="375"/>
      <c r="K10" s="274">
        <f t="shared" si="3"/>
        <v>0</v>
      </c>
      <c r="L10" s="354"/>
      <c r="M10" s="367"/>
      <c r="N10" s="588"/>
    </row>
    <row r="11" spans="2:14" ht="18" customHeight="1" x14ac:dyDescent="0.3">
      <c r="B11" s="6">
        <v>11</v>
      </c>
      <c r="C11" s="536" t="s">
        <v>160</v>
      </c>
      <c r="D11" s="273" t="str">
        <f t="shared" si="0"/>
        <v/>
      </c>
      <c r="E11" s="211">
        <f t="shared" si="1"/>
        <v>0</v>
      </c>
      <c r="F11" s="354"/>
      <c r="G11" s="367"/>
      <c r="H11" s="251">
        <f t="shared" si="2"/>
        <v>0</v>
      </c>
      <c r="I11" s="354"/>
      <c r="J11" s="375"/>
      <c r="K11" s="274">
        <f t="shared" si="3"/>
        <v>0</v>
      </c>
      <c r="L11" s="354"/>
      <c r="M11" s="367"/>
      <c r="N11" s="588"/>
    </row>
    <row r="12" spans="2:14" ht="18" customHeight="1" x14ac:dyDescent="0.3">
      <c r="B12" s="6">
        <v>12</v>
      </c>
      <c r="C12" s="536" t="s">
        <v>176</v>
      </c>
      <c r="D12" s="273" t="str">
        <f t="shared" si="0"/>
        <v/>
      </c>
      <c r="E12" s="211">
        <f t="shared" si="1"/>
        <v>0</v>
      </c>
      <c r="F12" s="354"/>
      <c r="G12" s="367"/>
      <c r="H12" s="251">
        <f t="shared" si="2"/>
        <v>0</v>
      </c>
      <c r="I12" s="354"/>
      <c r="J12" s="375"/>
      <c r="K12" s="274">
        <f t="shared" si="3"/>
        <v>0</v>
      </c>
      <c r="L12" s="354"/>
      <c r="M12" s="367"/>
      <c r="N12" s="588"/>
    </row>
    <row r="13" spans="2:14" ht="18" customHeight="1" x14ac:dyDescent="0.3">
      <c r="B13" s="6">
        <v>13</v>
      </c>
      <c r="C13" s="536" t="s">
        <v>172</v>
      </c>
      <c r="D13" s="273" t="str">
        <f t="shared" si="0"/>
        <v/>
      </c>
      <c r="E13" s="211">
        <f t="shared" si="1"/>
        <v>0</v>
      </c>
      <c r="F13" s="354"/>
      <c r="G13" s="367"/>
      <c r="H13" s="251">
        <f t="shared" si="2"/>
        <v>0</v>
      </c>
      <c r="I13" s="354"/>
      <c r="J13" s="375"/>
      <c r="K13" s="274">
        <f t="shared" si="3"/>
        <v>0</v>
      </c>
      <c r="L13" s="354"/>
      <c r="M13" s="367"/>
      <c r="N13" s="588"/>
    </row>
    <row r="14" spans="2:14" ht="18" customHeight="1" x14ac:dyDescent="0.3">
      <c r="B14" s="6">
        <v>14</v>
      </c>
      <c r="C14" s="536" t="s">
        <v>169</v>
      </c>
      <c r="D14" s="273" t="str">
        <f t="shared" si="0"/>
        <v/>
      </c>
      <c r="E14" s="211">
        <f t="shared" si="1"/>
        <v>0</v>
      </c>
      <c r="F14" s="354"/>
      <c r="G14" s="367"/>
      <c r="H14" s="251">
        <f t="shared" si="2"/>
        <v>0</v>
      </c>
      <c r="I14" s="354"/>
      <c r="J14" s="375"/>
      <c r="K14" s="274">
        <f t="shared" si="3"/>
        <v>0</v>
      </c>
      <c r="L14" s="354"/>
      <c r="M14" s="367"/>
      <c r="N14" s="352"/>
    </row>
    <row r="15" spans="2:14" ht="18" customHeight="1" x14ac:dyDescent="0.3">
      <c r="B15" s="6">
        <v>15</v>
      </c>
      <c r="C15" s="536" t="s">
        <v>173</v>
      </c>
      <c r="D15" s="273" t="str">
        <f t="shared" si="0"/>
        <v/>
      </c>
      <c r="E15" s="211">
        <f t="shared" si="1"/>
        <v>0</v>
      </c>
      <c r="F15" s="354"/>
      <c r="G15" s="367"/>
      <c r="H15" s="251">
        <f t="shared" si="2"/>
        <v>0</v>
      </c>
      <c r="I15" s="354"/>
      <c r="J15" s="375"/>
      <c r="K15" s="274">
        <f t="shared" si="3"/>
        <v>0</v>
      </c>
      <c r="L15" s="354"/>
      <c r="M15" s="367"/>
      <c r="N15" s="588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6" spans="2:14" ht="18" customHeight="1" x14ac:dyDescent="0.3">
      <c r="B16" s="6">
        <v>16</v>
      </c>
      <c r="C16" s="536" t="s">
        <v>166</v>
      </c>
      <c r="D16" s="273" t="str">
        <f t="shared" si="0"/>
        <v/>
      </c>
      <c r="E16" s="211">
        <f t="shared" si="1"/>
        <v>0</v>
      </c>
      <c r="F16" s="354"/>
      <c r="G16" s="367"/>
      <c r="H16" s="251">
        <f t="shared" si="2"/>
        <v>0</v>
      </c>
      <c r="I16" s="354"/>
      <c r="J16" s="375"/>
      <c r="K16" s="274">
        <f t="shared" si="3"/>
        <v>0</v>
      </c>
      <c r="L16" s="354"/>
      <c r="M16" s="367"/>
      <c r="N16" s="588"/>
    </row>
    <row r="17" spans="2:14" ht="18" customHeight="1" x14ac:dyDescent="0.3">
      <c r="B17" s="6">
        <v>17</v>
      </c>
      <c r="C17" s="536" t="s">
        <v>161</v>
      </c>
      <c r="D17" s="273" t="str">
        <f t="shared" si="0"/>
        <v/>
      </c>
      <c r="E17" s="211">
        <f t="shared" si="1"/>
        <v>0</v>
      </c>
      <c r="F17" s="354"/>
      <c r="G17" s="367"/>
      <c r="H17" s="251">
        <f t="shared" si="2"/>
        <v>0</v>
      </c>
      <c r="I17" s="354"/>
      <c r="J17" s="375"/>
      <c r="K17" s="274">
        <f t="shared" si="3"/>
        <v>0</v>
      </c>
      <c r="L17" s="354"/>
      <c r="M17" s="367"/>
      <c r="N17" s="588"/>
    </row>
    <row r="18" spans="2:14" ht="18" customHeight="1" x14ac:dyDescent="0.3">
      <c r="B18" s="6">
        <v>18</v>
      </c>
      <c r="C18" s="536" t="s">
        <v>164</v>
      </c>
      <c r="D18" s="273" t="str">
        <f t="shared" si="0"/>
        <v/>
      </c>
      <c r="E18" s="211">
        <f t="shared" si="1"/>
        <v>0</v>
      </c>
      <c r="F18" s="354"/>
      <c r="G18" s="367"/>
      <c r="H18" s="251">
        <f t="shared" si="2"/>
        <v>0</v>
      </c>
      <c r="I18" s="354"/>
      <c r="J18" s="375"/>
      <c r="K18" s="274">
        <f t="shared" si="3"/>
        <v>0</v>
      </c>
      <c r="L18" s="354"/>
      <c r="M18" s="367"/>
      <c r="N18" s="588"/>
    </row>
    <row r="19" spans="2:14" ht="18" customHeight="1" x14ac:dyDescent="0.3">
      <c r="B19" s="6">
        <v>19</v>
      </c>
      <c r="C19" s="536" t="s">
        <v>182</v>
      </c>
      <c r="D19" s="273" t="str">
        <f t="shared" si="0"/>
        <v/>
      </c>
      <c r="E19" s="211">
        <f t="shared" si="1"/>
        <v>0</v>
      </c>
      <c r="F19" s="354"/>
      <c r="G19" s="367"/>
      <c r="H19" s="251">
        <f t="shared" si="2"/>
        <v>0</v>
      </c>
      <c r="I19" s="354"/>
      <c r="J19" s="375"/>
      <c r="K19" s="274">
        <f t="shared" si="3"/>
        <v>0</v>
      </c>
      <c r="L19" s="354"/>
      <c r="M19" s="367"/>
      <c r="N19" s="588"/>
    </row>
    <row r="20" spans="2:14" ht="18" customHeight="1" x14ac:dyDescent="0.3">
      <c r="B20" s="6">
        <v>20</v>
      </c>
      <c r="C20" s="536" t="s">
        <v>171</v>
      </c>
      <c r="D20" s="273" t="str">
        <f t="shared" si="0"/>
        <v/>
      </c>
      <c r="E20" s="211">
        <f t="shared" si="1"/>
        <v>0</v>
      </c>
      <c r="F20" s="354"/>
      <c r="G20" s="367"/>
      <c r="H20" s="251">
        <f t="shared" si="2"/>
        <v>0</v>
      </c>
      <c r="I20" s="354"/>
      <c r="J20" s="375"/>
      <c r="K20" s="274">
        <f t="shared" si="3"/>
        <v>0</v>
      </c>
      <c r="L20" s="354"/>
      <c r="M20" s="367"/>
      <c r="N20" s="588"/>
    </row>
    <row r="21" spans="2:14" ht="18" customHeight="1" x14ac:dyDescent="0.3">
      <c r="B21" s="6">
        <v>21</v>
      </c>
      <c r="C21" s="536" t="s">
        <v>165</v>
      </c>
      <c r="D21" s="273" t="str">
        <f t="shared" si="0"/>
        <v/>
      </c>
      <c r="E21" s="211">
        <f t="shared" si="1"/>
        <v>0</v>
      </c>
      <c r="F21" s="354"/>
      <c r="G21" s="367"/>
      <c r="H21" s="251">
        <f t="shared" si="2"/>
        <v>0</v>
      </c>
      <c r="I21" s="354"/>
      <c r="J21" s="375"/>
      <c r="K21" s="274">
        <f t="shared" si="3"/>
        <v>0</v>
      </c>
      <c r="L21" s="354"/>
      <c r="M21" s="367"/>
      <c r="N21" s="588"/>
    </row>
    <row r="22" spans="2:14" ht="18" customHeight="1" x14ac:dyDescent="0.3">
      <c r="B22" s="6">
        <v>22</v>
      </c>
      <c r="C22" s="536" t="s">
        <v>162</v>
      </c>
      <c r="D22" s="273" t="str">
        <f t="shared" si="0"/>
        <v/>
      </c>
      <c r="E22" s="211">
        <f t="shared" si="1"/>
        <v>0</v>
      </c>
      <c r="F22" s="354"/>
      <c r="G22" s="367"/>
      <c r="H22" s="251">
        <f t="shared" si="2"/>
        <v>0</v>
      </c>
      <c r="I22" s="354"/>
      <c r="J22" s="375"/>
      <c r="K22" s="274">
        <f t="shared" si="3"/>
        <v>0</v>
      </c>
      <c r="L22" s="354"/>
      <c r="M22" s="367"/>
    </row>
    <row r="23" spans="2:14" ht="18" customHeight="1" x14ac:dyDescent="0.3">
      <c r="B23" s="6">
        <v>23</v>
      </c>
      <c r="C23" s="536" t="s">
        <v>167</v>
      </c>
      <c r="D23" s="273" t="str">
        <f t="shared" si="0"/>
        <v/>
      </c>
      <c r="E23" s="211">
        <f t="shared" si="1"/>
        <v>0</v>
      </c>
      <c r="F23" s="354"/>
      <c r="G23" s="367"/>
      <c r="H23" s="251">
        <f t="shared" si="2"/>
        <v>0</v>
      </c>
      <c r="I23" s="354"/>
      <c r="J23" s="375"/>
      <c r="K23" s="274">
        <f t="shared" si="3"/>
        <v>0</v>
      </c>
      <c r="L23" s="354"/>
      <c r="M23" s="367"/>
    </row>
    <row r="24" spans="2:14" ht="18" customHeight="1" x14ac:dyDescent="0.3">
      <c r="B24" s="6">
        <v>24</v>
      </c>
      <c r="C24" s="536" t="s">
        <v>168</v>
      </c>
      <c r="D24" s="273" t="str">
        <f t="shared" si="0"/>
        <v/>
      </c>
      <c r="E24" s="211">
        <f t="shared" si="1"/>
        <v>0</v>
      </c>
      <c r="F24" s="354"/>
      <c r="G24" s="367"/>
      <c r="H24" s="251">
        <f t="shared" si="2"/>
        <v>0</v>
      </c>
      <c r="I24" s="354"/>
      <c r="J24" s="375"/>
      <c r="K24" s="274">
        <f t="shared" si="3"/>
        <v>0</v>
      </c>
      <c r="L24" s="354"/>
      <c r="M24" s="367"/>
    </row>
    <row r="25" spans="2:14" ht="18" customHeight="1" x14ac:dyDescent="0.3">
      <c r="B25" s="6">
        <v>25</v>
      </c>
      <c r="C25" s="536" t="s">
        <v>178</v>
      </c>
      <c r="D25" s="273" t="str">
        <f t="shared" si="0"/>
        <v/>
      </c>
      <c r="E25" s="211">
        <f t="shared" si="1"/>
        <v>0</v>
      </c>
      <c r="F25" s="354"/>
      <c r="G25" s="367"/>
      <c r="H25" s="251">
        <f t="shared" si="2"/>
        <v>0</v>
      </c>
      <c r="I25" s="354"/>
      <c r="J25" s="375"/>
      <c r="K25" s="274">
        <f t="shared" si="3"/>
        <v>0</v>
      </c>
      <c r="L25" s="354"/>
      <c r="M25" s="367"/>
    </row>
    <row r="26" spans="2:14" ht="18" customHeight="1" x14ac:dyDescent="0.3">
      <c r="B26" s="6">
        <v>26</v>
      </c>
      <c r="C26" s="536" t="s">
        <v>174</v>
      </c>
      <c r="D26" s="273" t="str">
        <f t="shared" si="0"/>
        <v/>
      </c>
      <c r="E26" s="211">
        <f t="shared" si="1"/>
        <v>0</v>
      </c>
      <c r="F26" s="354"/>
      <c r="G26" s="367"/>
      <c r="H26" s="251">
        <f t="shared" si="2"/>
        <v>0</v>
      </c>
      <c r="I26" s="354"/>
      <c r="J26" s="375"/>
      <c r="K26" s="274">
        <f t="shared" si="3"/>
        <v>0</v>
      </c>
      <c r="L26" s="354"/>
      <c r="M26" s="367"/>
    </row>
    <row r="27" spans="2:14" ht="18" customHeight="1" x14ac:dyDescent="0.3">
      <c r="B27" s="6">
        <v>27</v>
      </c>
      <c r="C27" s="536" t="s">
        <v>170</v>
      </c>
      <c r="D27" s="273" t="str">
        <f t="shared" si="0"/>
        <v/>
      </c>
      <c r="E27" s="211">
        <f t="shared" si="1"/>
        <v>0</v>
      </c>
      <c r="F27" s="354"/>
      <c r="G27" s="367"/>
      <c r="H27" s="251">
        <f t="shared" si="2"/>
        <v>0</v>
      </c>
      <c r="I27" s="354"/>
      <c r="J27" s="375"/>
      <c r="K27" s="274">
        <f t="shared" si="3"/>
        <v>0</v>
      </c>
      <c r="L27" s="354"/>
      <c r="M27" s="367"/>
    </row>
    <row r="28" spans="2:14" ht="18" customHeight="1" x14ac:dyDescent="0.3">
      <c r="B28" s="6">
        <v>28</v>
      </c>
      <c r="C28" s="536" t="s">
        <v>179</v>
      </c>
      <c r="D28" s="273" t="str">
        <f t="shared" si="0"/>
        <v/>
      </c>
      <c r="E28" s="211">
        <f t="shared" si="1"/>
        <v>0</v>
      </c>
      <c r="F28" s="354"/>
      <c r="G28" s="367"/>
      <c r="H28" s="251">
        <f t="shared" si="2"/>
        <v>0</v>
      </c>
      <c r="I28" s="354"/>
      <c r="J28" s="375"/>
      <c r="K28" s="274">
        <f t="shared" si="3"/>
        <v>0</v>
      </c>
      <c r="L28" s="354"/>
      <c r="M28" s="367"/>
    </row>
    <row r="29" spans="2:14" ht="18" customHeight="1" x14ac:dyDescent="0.3">
      <c r="B29" s="6">
        <v>29</v>
      </c>
      <c r="C29" s="536" t="s">
        <v>181</v>
      </c>
      <c r="D29" s="273" t="str">
        <f t="shared" si="0"/>
        <v/>
      </c>
      <c r="E29" s="211">
        <f t="shared" si="1"/>
        <v>0</v>
      </c>
      <c r="F29" s="354"/>
      <c r="G29" s="367"/>
      <c r="H29" s="251">
        <f t="shared" si="2"/>
        <v>0</v>
      </c>
      <c r="I29" s="354"/>
      <c r="J29" s="375"/>
      <c r="K29" s="274">
        <f t="shared" si="3"/>
        <v>0</v>
      </c>
      <c r="L29" s="354"/>
      <c r="M29" s="367"/>
    </row>
    <row r="30" spans="2:14" ht="18" customHeight="1" x14ac:dyDescent="0.3">
      <c r="B30" s="6">
        <v>30</v>
      </c>
      <c r="C30" s="542" t="s">
        <v>183</v>
      </c>
      <c r="D30" s="275" t="str">
        <f t="shared" si="0"/>
        <v/>
      </c>
      <c r="E30" s="276">
        <f t="shared" si="1"/>
        <v>0</v>
      </c>
      <c r="F30" s="368"/>
      <c r="G30" s="369"/>
      <c r="H30" s="277">
        <f t="shared" si="2"/>
        <v>0</v>
      </c>
      <c r="I30" s="368"/>
      <c r="J30" s="376"/>
      <c r="K30" s="278">
        <f t="shared" si="3"/>
        <v>0</v>
      </c>
      <c r="L30" s="368"/>
      <c r="M30" s="369"/>
    </row>
    <row r="31" spans="2:14" ht="18" customHeight="1" x14ac:dyDescent="0.3">
      <c r="B31" s="6">
        <v>31</v>
      </c>
      <c r="C31" s="542" t="s">
        <v>151</v>
      </c>
      <c r="D31" s="275" t="str">
        <f t="shared" si="0"/>
        <v/>
      </c>
      <c r="E31" s="276">
        <f t="shared" si="1"/>
        <v>0</v>
      </c>
      <c r="F31" s="368"/>
      <c r="G31" s="369"/>
      <c r="H31" s="277">
        <f t="shared" si="2"/>
        <v>0</v>
      </c>
      <c r="I31" s="368"/>
      <c r="J31" s="376"/>
      <c r="K31" s="278">
        <f t="shared" si="3"/>
        <v>0</v>
      </c>
      <c r="L31" s="368"/>
      <c r="M31" s="369"/>
    </row>
    <row r="32" spans="2:14" ht="18" customHeight="1" x14ac:dyDescent="0.3">
      <c r="B32" s="6">
        <v>32</v>
      </c>
      <c r="C32" s="543" t="s">
        <v>150</v>
      </c>
      <c r="D32" s="279" t="str">
        <f t="shared" si="0"/>
        <v/>
      </c>
      <c r="E32" s="280">
        <f t="shared" si="1"/>
        <v>0</v>
      </c>
      <c r="F32" s="370"/>
      <c r="G32" s="371"/>
      <c r="H32" s="281">
        <f t="shared" si="2"/>
        <v>0</v>
      </c>
      <c r="I32" s="370"/>
      <c r="J32" s="377"/>
      <c r="K32" s="282">
        <f t="shared" si="3"/>
        <v>0</v>
      </c>
      <c r="L32" s="370"/>
      <c r="M32" s="371"/>
    </row>
    <row r="33" spans="2:13" ht="18" customHeight="1" x14ac:dyDescent="0.3">
      <c r="B33" s="6">
        <v>33</v>
      </c>
      <c r="C33" s="543" t="s">
        <v>149</v>
      </c>
      <c r="D33" s="279" t="str">
        <f t="shared" si="0"/>
        <v/>
      </c>
      <c r="E33" s="280">
        <f t="shared" si="1"/>
        <v>0</v>
      </c>
      <c r="F33" s="370"/>
      <c r="G33" s="371"/>
      <c r="H33" s="281">
        <f t="shared" si="2"/>
        <v>0</v>
      </c>
      <c r="I33" s="370"/>
      <c r="J33" s="377"/>
      <c r="K33" s="282">
        <f t="shared" si="3"/>
        <v>0</v>
      </c>
      <c r="L33" s="370"/>
      <c r="M33" s="371"/>
    </row>
    <row r="34" spans="2:13" ht="18" customHeight="1" x14ac:dyDescent="0.3">
      <c r="B34" s="6">
        <v>34</v>
      </c>
      <c r="C34" s="543" t="s">
        <v>148</v>
      </c>
      <c r="D34" s="279" t="str">
        <f t="shared" si="0"/>
        <v/>
      </c>
      <c r="E34" s="280">
        <f t="shared" si="1"/>
        <v>0</v>
      </c>
      <c r="F34" s="370"/>
      <c r="G34" s="371"/>
      <c r="H34" s="281">
        <f t="shared" si="2"/>
        <v>0</v>
      </c>
      <c r="I34" s="370"/>
      <c r="J34" s="377"/>
      <c r="K34" s="282">
        <f t="shared" si="3"/>
        <v>0</v>
      </c>
      <c r="L34" s="370"/>
      <c r="M34" s="371"/>
    </row>
    <row r="35" spans="2:13" ht="18" customHeight="1" thickBot="1" x14ac:dyDescent="0.35">
      <c r="B35" s="6">
        <v>35</v>
      </c>
      <c r="C35" s="540" t="s">
        <v>147</v>
      </c>
      <c r="D35" s="283" t="str">
        <f t="shared" si="0"/>
        <v/>
      </c>
      <c r="E35" s="214">
        <f t="shared" si="1"/>
        <v>0</v>
      </c>
      <c r="F35" s="372"/>
      <c r="G35" s="373"/>
      <c r="H35" s="255">
        <f t="shared" si="2"/>
        <v>0</v>
      </c>
      <c r="I35" s="372"/>
      <c r="J35" s="378"/>
      <c r="K35" s="284">
        <f t="shared" si="3"/>
        <v>0</v>
      </c>
      <c r="L35" s="372"/>
      <c r="M35" s="373"/>
    </row>
    <row r="36" spans="2:13" ht="17.25" customHeight="1" thickTop="1" x14ac:dyDescent="0.3">
      <c r="B36" s="6">
        <v>36</v>
      </c>
      <c r="C36" s="207"/>
      <c r="D36" s="285"/>
      <c r="E36" s="126"/>
      <c r="F36" s="171"/>
      <c r="G36" s="171"/>
      <c r="H36" s="126"/>
      <c r="I36" s="171"/>
      <c r="J36" s="171"/>
      <c r="K36" s="126"/>
      <c r="L36" s="171"/>
      <c r="M36" s="171"/>
    </row>
    <row r="37" spans="2:13" ht="16.5" customHeight="1" x14ac:dyDescent="0.3">
      <c r="B37" s="6">
        <v>37</v>
      </c>
      <c r="C37" s="286" t="s">
        <v>203</v>
      </c>
      <c r="E37" s="600"/>
      <c r="F37" s="600"/>
      <c r="G37" s="600"/>
      <c r="H37" s="600"/>
      <c r="I37" s="600"/>
      <c r="J37" s="600"/>
      <c r="K37" s="600"/>
      <c r="L37" s="600"/>
      <c r="M37" s="600"/>
    </row>
    <row r="38" spans="2:13" ht="16.5" customHeight="1" x14ac:dyDescent="0.3">
      <c r="B38" s="6">
        <v>38</v>
      </c>
      <c r="C38" s="563"/>
      <c r="D38" s="564"/>
      <c r="E38" s="564"/>
      <c r="F38" s="564"/>
      <c r="G38" s="564"/>
      <c r="H38" s="564"/>
      <c r="I38" s="564"/>
      <c r="J38" s="564"/>
      <c r="K38" s="564"/>
      <c r="L38" s="564"/>
      <c r="M38" s="565"/>
    </row>
    <row r="39" spans="2:13" ht="16.5" customHeight="1" x14ac:dyDescent="0.3">
      <c r="C39" s="566"/>
      <c r="D39" s="567"/>
      <c r="E39" s="567"/>
      <c r="F39" s="567"/>
      <c r="G39" s="567"/>
      <c r="H39" s="567"/>
      <c r="I39" s="567"/>
      <c r="J39" s="567"/>
      <c r="K39" s="567"/>
      <c r="L39" s="567"/>
      <c r="M39" s="568"/>
    </row>
    <row r="40" spans="2:13" ht="16.5" customHeight="1" x14ac:dyDescent="0.3">
      <c r="C40" s="566"/>
      <c r="D40" s="567"/>
      <c r="E40" s="567"/>
      <c r="F40" s="567"/>
      <c r="G40" s="567"/>
      <c r="H40" s="567"/>
      <c r="I40" s="567"/>
      <c r="J40" s="567"/>
      <c r="K40" s="567"/>
      <c r="L40" s="567"/>
      <c r="M40" s="568"/>
    </row>
    <row r="41" spans="2:13" x14ac:dyDescent="0.3">
      <c r="C41" s="569"/>
      <c r="D41" s="570"/>
      <c r="E41" s="570"/>
      <c r="F41" s="570"/>
      <c r="G41" s="570"/>
      <c r="H41" s="570"/>
      <c r="I41" s="570"/>
      <c r="J41" s="570"/>
      <c r="K41" s="570"/>
      <c r="L41" s="570"/>
      <c r="M41" s="571"/>
    </row>
  </sheetData>
  <sheetProtection algorithmName="SHA-512" hashValue="U1t2nVOhb0dE+jJPK/HU4sZHQL4KU0kfYPFCsEUqQAdA+Z4KgdlOgv5+lYGbEkldn6SdGzv21/D+p8hn4DJoqQ==" saltValue="QlzN6+cpgCw+jU/Op95Ebg==" spinCount="100000" sheet="1" objects="1" scenarios="1" sort="0" autoFilter="0" pivotTables="0"/>
  <mergeCells count="10">
    <mergeCell ref="K4:M4"/>
    <mergeCell ref="H4:J4"/>
    <mergeCell ref="E4:G4"/>
    <mergeCell ref="C4:C5"/>
    <mergeCell ref="C38:M41"/>
    <mergeCell ref="N6:N13"/>
    <mergeCell ref="E37:G37"/>
    <mergeCell ref="H37:J37"/>
    <mergeCell ref="K37:M37"/>
    <mergeCell ref="N15:N21"/>
  </mergeCells>
  <conditionalFormatting sqref="E7:E36">
    <cfRule type="cellIs" dxfId="36" priority="4" operator="equal">
      <formula>0</formula>
    </cfRule>
  </conditionalFormatting>
  <conditionalFormatting sqref="E6:M6 K7:K36">
    <cfRule type="cellIs" dxfId="35" priority="2" operator="equal">
      <formula>0</formula>
    </cfRule>
  </conditionalFormatting>
  <conditionalFormatting sqref="H7:H36">
    <cfRule type="cellIs" dxfId="34" priority="3" operator="equal">
      <formula>0</formula>
    </cfRule>
  </conditionalFormatting>
  <dataValidations count="1">
    <dataValidation type="whole" operator="greaterThanOrEqual" allowBlank="1" showInputMessage="1" showErrorMessage="1" sqref="E6:M35" xr:uid="{00000000-0002-0000-0B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5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7" tint="0.79998168889431442"/>
    <pageSetUpPr fitToPage="1"/>
  </sheetPr>
  <dimension ref="B1:L31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47" customWidth="1"/>
    <col min="2" max="2" width="4.109375" style="71" hidden="1" customWidth="1"/>
    <col min="3" max="3" width="48.77734375" style="47" customWidth="1"/>
    <col min="4" max="12" width="11" style="47" customWidth="1"/>
    <col min="13" max="16384" width="11.44140625" style="47"/>
  </cols>
  <sheetData>
    <row r="1" spans="2:12" ht="18" customHeight="1" x14ac:dyDescent="0.4">
      <c r="B1" s="6">
        <v>1</v>
      </c>
      <c r="C1" s="235" t="s">
        <v>278</v>
      </c>
      <c r="J1" s="48"/>
      <c r="K1" s="48"/>
      <c r="L1" s="48"/>
    </row>
    <row r="2" spans="2:12" ht="19.2" thickBot="1" x14ac:dyDescent="0.35">
      <c r="B2" s="6">
        <v>2</v>
      </c>
      <c r="C2" s="46" t="s">
        <v>2419</v>
      </c>
      <c r="D2" s="236"/>
      <c r="E2" s="236"/>
      <c r="F2" s="236"/>
      <c r="G2" s="236"/>
      <c r="H2" s="236"/>
      <c r="I2" s="236"/>
      <c r="J2" s="236"/>
      <c r="K2" s="236"/>
      <c r="L2" s="236"/>
    </row>
    <row r="3" spans="2:12" ht="50.4" customHeight="1" thickTop="1" x14ac:dyDescent="0.3">
      <c r="B3" s="6">
        <v>3</v>
      </c>
      <c r="C3" s="609" t="str">
        <f>IF(AND('Datos del Centro'!D26="Sí",(G6)=0),"En la portada se indicó que tienen Servicios de Apoyo Educativo, pero en este cuadro (Parte 2) no indica cuántos estudiantes se benefician.",(IF(AND(OR('Datos del Centro'!D26="No",'Datos del Centro'!D26=""),(G6)&gt;=1),"En la portada no indicó que tienen Servicios de Apoyo Educativo, pero en la Parte (2) de este cuadro se están indicando datos.","")))</f>
        <v/>
      </c>
      <c r="D3" s="611" t="s">
        <v>2416</v>
      </c>
      <c r="E3" s="606"/>
      <c r="F3" s="612"/>
      <c r="G3" s="605" t="s">
        <v>2417</v>
      </c>
      <c r="H3" s="606"/>
      <c r="I3" s="606"/>
      <c r="J3" s="605" t="s">
        <v>2418</v>
      </c>
      <c r="K3" s="606"/>
      <c r="L3" s="606"/>
    </row>
    <row r="4" spans="2:12" ht="48.6" customHeight="1" x14ac:dyDescent="0.3">
      <c r="B4" s="6">
        <v>4</v>
      </c>
      <c r="C4" s="610"/>
      <c r="D4" s="613"/>
      <c r="E4" s="608"/>
      <c r="F4" s="614"/>
      <c r="G4" s="607"/>
      <c r="H4" s="608"/>
      <c r="I4" s="608"/>
      <c r="J4" s="607"/>
      <c r="K4" s="608"/>
      <c r="L4" s="608"/>
    </row>
    <row r="5" spans="2:12" ht="31.5" customHeight="1" thickBot="1" x14ac:dyDescent="0.35">
      <c r="B5" s="6">
        <v>5</v>
      </c>
      <c r="C5" s="509" t="s">
        <v>353</v>
      </c>
      <c r="D5" s="237" t="s">
        <v>0</v>
      </c>
      <c r="E5" s="238" t="s">
        <v>127</v>
      </c>
      <c r="F5" s="510" t="s">
        <v>128</v>
      </c>
      <c r="G5" s="55" t="s">
        <v>0</v>
      </c>
      <c r="H5" s="238" t="s">
        <v>127</v>
      </c>
      <c r="I5" s="240" t="s">
        <v>128</v>
      </c>
      <c r="J5" s="55" t="s">
        <v>0</v>
      </c>
      <c r="K5" s="238" t="s">
        <v>127</v>
      </c>
      <c r="L5" s="54" t="s">
        <v>128</v>
      </c>
    </row>
    <row r="6" spans="2:12" ht="23.25" customHeight="1" thickTop="1" thickBot="1" x14ac:dyDescent="0.35">
      <c r="B6" s="6">
        <v>6</v>
      </c>
      <c r="C6" s="242" t="s">
        <v>2343</v>
      </c>
      <c r="D6" s="243">
        <f t="shared" ref="D6:D11" si="0">+E6+F6</f>
        <v>0</v>
      </c>
      <c r="E6" s="244">
        <f>+E7+E8+E9+E10+E11+E12+E13+E14+E15+E16+E17+E18+E19+E20</f>
        <v>0</v>
      </c>
      <c r="F6" s="511">
        <f>+F7+F8+F9+F10+F11+F12+F13+F14+F15+F16+F17+F18+F19+F20</f>
        <v>0</v>
      </c>
      <c r="G6" s="246">
        <f t="shared" ref="G6:G11" si="1">+H6+I6</f>
        <v>0</v>
      </c>
      <c r="H6" s="244">
        <f>+H7+H8+H9+H10+H11+H12+H13+H14+H15+H16+H17+H18+H19+H20</f>
        <v>0</v>
      </c>
      <c r="I6" s="247">
        <f>+I7+I8+I9+I10+I11+I12+I13+I14+I15+I16+I17+I18+I19+I20</f>
        <v>0</v>
      </c>
      <c r="J6" s="246">
        <f t="shared" ref="J6:J11" si="2">+K6+L6</f>
        <v>0</v>
      </c>
      <c r="K6" s="244">
        <f>+K7+K8+K9+K10+K11+K12+K13+K14+K15+K16+K17+K18+K19+K20</f>
        <v>0</v>
      </c>
      <c r="L6" s="245">
        <f>+L7+L8+L9+L10+L11+L12+L13+L14+L15+L16+L17+L18+L19+L20</f>
        <v>0</v>
      </c>
    </row>
    <row r="7" spans="2:12" ht="25.5" customHeight="1" x14ac:dyDescent="0.3">
      <c r="B7" s="6">
        <v>7</v>
      </c>
      <c r="C7" s="536" t="s">
        <v>208</v>
      </c>
      <c r="D7" s="116">
        <f t="shared" si="0"/>
        <v>0</v>
      </c>
      <c r="E7" s="365"/>
      <c r="F7" s="490"/>
      <c r="G7" s="248">
        <f t="shared" si="1"/>
        <v>0</v>
      </c>
      <c r="H7" s="365"/>
      <c r="I7" s="374"/>
      <c r="J7" s="248">
        <f t="shared" si="2"/>
        <v>0</v>
      </c>
      <c r="K7" s="381"/>
      <c r="L7" s="382"/>
    </row>
    <row r="8" spans="2:12" ht="25.5" customHeight="1" x14ac:dyDescent="0.3">
      <c r="B8" s="6">
        <v>8</v>
      </c>
      <c r="C8" s="536" t="s">
        <v>137</v>
      </c>
      <c r="D8" s="211">
        <f t="shared" si="0"/>
        <v>0</v>
      </c>
      <c r="E8" s="354"/>
      <c r="F8" s="512"/>
      <c r="G8" s="250">
        <f t="shared" si="1"/>
        <v>0</v>
      </c>
      <c r="H8" s="354"/>
      <c r="I8" s="375"/>
      <c r="J8" s="250">
        <f t="shared" si="2"/>
        <v>0</v>
      </c>
      <c r="K8" s="354"/>
      <c r="L8" s="355"/>
    </row>
    <row r="9" spans="2:12" ht="25.5" customHeight="1" x14ac:dyDescent="0.3">
      <c r="B9" s="6">
        <v>9</v>
      </c>
      <c r="C9" s="536" t="s">
        <v>209</v>
      </c>
      <c r="D9" s="211">
        <f t="shared" si="0"/>
        <v>0</v>
      </c>
      <c r="E9" s="354"/>
      <c r="F9" s="512"/>
      <c r="G9" s="250">
        <f t="shared" si="1"/>
        <v>0</v>
      </c>
      <c r="H9" s="354"/>
      <c r="I9" s="375"/>
      <c r="J9" s="250">
        <f t="shared" si="2"/>
        <v>0</v>
      </c>
      <c r="K9" s="354"/>
      <c r="L9" s="355"/>
    </row>
    <row r="10" spans="2:12" ht="25.5" customHeight="1" x14ac:dyDescent="0.3">
      <c r="B10" s="6">
        <v>10</v>
      </c>
      <c r="C10" s="536" t="s">
        <v>210</v>
      </c>
      <c r="D10" s="211">
        <f t="shared" si="0"/>
        <v>0</v>
      </c>
      <c r="E10" s="354"/>
      <c r="F10" s="512"/>
      <c r="G10" s="250">
        <f t="shared" si="1"/>
        <v>0</v>
      </c>
      <c r="H10" s="354"/>
      <c r="I10" s="375"/>
      <c r="J10" s="250">
        <f t="shared" si="2"/>
        <v>0</v>
      </c>
      <c r="K10" s="354"/>
      <c r="L10" s="355"/>
    </row>
    <row r="11" spans="2:12" ht="25.5" customHeight="1" x14ac:dyDescent="0.3">
      <c r="B11" s="6">
        <v>11</v>
      </c>
      <c r="C11" s="536" t="s">
        <v>2287</v>
      </c>
      <c r="D11" s="211">
        <f t="shared" si="0"/>
        <v>0</v>
      </c>
      <c r="E11" s="354"/>
      <c r="F11" s="512"/>
      <c r="G11" s="250">
        <f t="shared" si="1"/>
        <v>0</v>
      </c>
      <c r="H11" s="354"/>
      <c r="I11" s="375"/>
      <c r="J11" s="250">
        <f t="shared" si="2"/>
        <v>0</v>
      </c>
      <c r="K11" s="354"/>
      <c r="L11" s="355"/>
    </row>
    <row r="12" spans="2:12" ht="25.5" customHeight="1" x14ac:dyDescent="0.3">
      <c r="B12" s="6">
        <v>12</v>
      </c>
      <c r="C12" s="536" t="s">
        <v>443</v>
      </c>
      <c r="D12" s="211">
        <f t="shared" ref="D12:D14" si="3">+E12+F12</f>
        <v>0</v>
      </c>
      <c r="E12" s="354"/>
      <c r="F12" s="512"/>
      <c r="G12" s="250">
        <f t="shared" ref="G12:G14" si="4">+H12+I12</f>
        <v>0</v>
      </c>
      <c r="H12" s="354"/>
      <c r="I12" s="375"/>
      <c r="J12" s="250">
        <f t="shared" ref="J12:J14" si="5">+K12+L12</f>
        <v>0</v>
      </c>
      <c r="K12" s="354"/>
      <c r="L12" s="355"/>
    </row>
    <row r="13" spans="2:12" ht="25.5" customHeight="1" x14ac:dyDescent="0.3">
      <c r="B13" s="6">
        <v>13</v>
      </c>
      <c r="C13" s="536" t="s">
        <v>140</v>
      </c>
      <c r="D13" s="211">
        <f t="shared" si="3"/>
        <v>0</v>
      </c>
      <c r="E13" s="354"/>
      <c r="F13" s="512"/>
      <c r="G13" s="250">
        <f t="shared" si="4"/>
        <v>0</v>
      </c>
      <c r="H13" s="354"/>
      <c r="I13" s="375"/>
      <c r="J13" s="250">
        <f t="shared" si="5"/>
        <v>0</v>
      </c>
      <c r="K13" s="354"/>
      <c r="L13" s="355"/>
    </row>
    <row r="14" spans="2:12" ht="25.5" customHeight="1" x14ac:dyDescent="0.3">
      <c r="B14" s="6">
        <v>14</v>
      </c>
      <c r="C14" s="537" t="s">
        <v>451</v>
      </c>
      <c r="D14" s="211">
        <f t="shared" si="3"/>
        <v>0</v>
      </c>
      <c r="E14" s="354"/>
      <c r="F14" s="512"/>
      <c r="G14" s="250">
        <f t="shared" si="4"/>
        <v>0</v>
      </c>
      <c r="H14" s="354"/>
      <c r="I14" s="375"/>
      <c r="J14" s="250">
        <f t="shared" si="5"/>
        <v>0</v>
      </c>
      <c r="K14" s="354"/>
      <c r="L14" s="355"/>
    </row>
    <row r="15" spans="2:12" ht="25.5" customHeight="1" x14ac:dyDescent="0.3">
      <c r="B15" s="6">
        <v>15</v>
      </c>
      <c r="C15" s="536" t="s">
        <v>141</v>
      </c>
      <c r="D15" s="211">
        <f t="shared" ref="D15:D16" si="6">+E15+F15</f>
        <v>0</v>
      </c>
      <c r="E15" s="354"/>
      <c r="F15" s="512"/>
      <c r="G15" s="250">
        <f t="shared" ref="G15:G16" si="7">+H15+I15</f>
        <v>0</v>
      </c>
      <c r="H15" s="354"/>
      <c r="I15" s="375"/>
      <c r="J15" s="250">
        <f t="shared" ref="J15:J16" si="8">+K15+L15</f>
        <v>0</v>
      </c>
      <c r="K15" s="354"/>
      <c r="L15" s="355"/>
    </row>
    <row r="16" spans="2:12" ht="25.5" customHeight="1" thickBot="1" x14ac:dyDescent="0.35">
      <c r="B16" s="6">
        <v>16</v>
      </c>
      <c r="C16" s="536" t="s">
        <v>467</v>
      </c>
      <c r="D16" s="211">
        <f t="shared" si="6"/>
        <v>0</v>
      </c>
      <c r="E16" s="354"/>
      <c r="F16" s="512"/>
      <c r="G16" s="250">
        <f t="shared" si="7"/>
        <v>0</v>
      </c>
      <c r="H16" s="354"/>
      <c r="I16" s="375"/>
      <c r="J16" s="250">
        <f t="shared" si="8"/>
        <v>0</v>
      </c>
      <c r="K16" s="354"/>
      <c r="L16" s="355"/>
    </row>
    <row r="17" spans="2:12" ht="25.5" customHeight="1" x14ac:dyDescent="0.3">
      <c r="B17" s="6">
        <v>17</v>
      </c>
      <c r="C17" s="538" t="s">
        <v>2288</v>
      </c>
      <c r="D17" s="252">
        <f>+E17+F17</f>
        <v>0</v>
      </c>
      <c r="E17" s="379"/>
      <c r="F17" s="513"/>
      <c r="G17" s="253">
        <f>+H17+I17</f>
        <v>0</v>
      </c>
      <c r="H17" s="379"/>
      <c r="I17" s="380"/>
      <c r="J17" s="253">
        <f>+K17+L17</f>
        <v>0</v>
      </c>
      <c r="K17" s="383"/>
      <c r="L17" s="384"/>
    </row>
    <row r="18" spans="2:12" ht="25.5" customHeight="1" x14ac:dyDescent="0.3">
      <c r="B18" s="6">
        <v>18</v>
      </c>
      <c r="C18" s="539" t="s">
        <v>2289</v>
      </c>
      <c r="D18" s="211">
        <f>+E18+F18</f>
        <v>0</v>
      </c>
      <c r="E18" s="354"/>
      <c r="F18" s="512"/>
      <c r="G18" s="250">
        <f>+H18+I18</f>
        <v>0</v>
      </c>
      <c r="H18" s="354"/>
      <c r="I18" s="375"/>
      <c r="J18" s="250">
        <f>+K18+L18</f>
        <v>0</v>
      </c>
      <c r="K18" s="354"/>
      <c r="L18" s="355"/>
    </row>
    <row r="19" spans="2:12" ht="25.5" customHeight="1" x14ac:dyDescent="0.3">
      <c r="B19" s="6">
        <v>19</v>
      </c>
      <c r="C19" s="536" t="s">
        <v>450</v>
      </c>
      <c r="D19" s="211">
        <f>+E19+F19</f>
        <v>0</v>
      </c>
      <c r="E19" s="354"/>
      <c r="F19" s="512"/>
      <c r="G19" s="250">
        <f>+H19+I19</f>
        <v>0</v>
      </c>
      <c r="H19" s="354"/>
      <c r="I19" s="375"/>
      <c r="J19" s="250">
        <f>+K19+L19</f>
        <v>0</v>
      </c>
      <c r="K19" s="354"/>
      <c r="L19" s="355"/>
    </row>
    <row r="20" spans="2:12" ht="25.5" customHeight="1" thickBot="1" x14ac:dyDescent="0.35">
      <c r="B20" s="6">
        <v>20</v>
      </c>
      <c r="C20" s="540" t="s">
        <v>2290</v>
      </c>
      <c r="D20" s="214">
        <f>+E20+F20</f>
        <v>0</v>
      </c>
      <c r="E20" s="372"/>
      <c r="F20" s="514"/>
      <c r="G20" s="254">
        <f>+H20+I20</f>
        <v>0</v>
      </c>
      <c r="H20" s="372"/>
      <c r="I20" s="378"/>
      <c r="J20" s="256">
        <f>+K20+L20</f>
        <v>0</v>
      </c>
      <c r="K20" s="356"/>
      <c r="L20" s="357"/>
    </row>
    <row r="21" spans="2:12" ht="18" customHeight="1" thickTop="1" x14ac:dyDescent="0.3">
      <c r="B21" s="6">
        <v>21</v>
      </c>
      <c r="C21" s="257" t="s">
        <v>444</v>
      </c>
      <c r="D21" s="93"/>
      <c r="E21" s="171" t="str">
        <f>IF(E6&lt;=('CUADRO 1'!E6+'CUADRO 1'!E7+'CUADRO 1'!E8),"","XX")</f>
        <v/>
      </c>
      <c r="F21" s="171" t="str">
        <f>IF(F6&lt;=('CUADRO 1'!F6+'CUADRO 1'!F7+'CUADRO 1'!F8),"","XX")</f>
        <v/>
      </c>
      <c r="G21" s="93"/>
      <c r="H21" s="258" t="str">
        <f>IF(OR(H7&gt;E7,H8&gt;E8,H9&gt;E9,H10&gt;E10,H11&gt;E11,H12&gt;E12,H13&gt;E13,H14&gt;E14,H15&gt;E15,H16&gt;E16,H17&gt;E17,H18&gt;E18,H19&gt;E19,H20&gt;E20),"XXX","")</f>
        <v/>
      </c>
      <c r="I21" s="258" t="str">
        <f>IF(OR(I7&gt;F7,I8&gt;F8,I9&gt;F9,I10&gt;F10,I11&gt;F11,I12&gt;F12,I13&gt;F13,I14&gt;F14,I15&gt;F15,I16&gt;F16,I17&gt;F17,I18&gt;F18,I19&gt;F19,I20&gt;F20),"XXX","")</f>
        <v/>
      </c>
      <c r="K21" s="259" t="str">
        <f>IF(OR(K7&gt;E7,K8&gt;E8,K9&gt;E9,K10&gt;E10,K11&gt;E11,K12&gt;E12,K13&gt;E13,K14&gt;E14,K15&gt;E15,K16&gt;E16,K17&gt;E17,K18&gt;E18,K19&gt;E19,K20&gt;E20),"XXX","")</f>
        <v/>
      </c>
      <c r="L21" s="259" t="str">
        <f>IF(OR(L7&gt;F7,L8&gt;F8,L9&gt;F9,L10&gt;F10,L11&gt;F11,L12&gt;F12,L13&gt;F13,L14&gt;F14,L15&gt;F15,L16&gt;F16,L17&gt;F17,L18&gt;F18,L19&gt;F19,L20&gt;F20),"XXX","")</f>
        <v/>
      </c>
    </row>
    <row r="22" spans="2:12" ht="18" customHeight="1" x14ac:dyDescent="0.3">
      <c r="B22" s="6">
        <v>22</v>
      </c>
      <c r="C22" s="257" t="s">
        <v>468</v>
      </c>
      <c r="D22" s="588" t="str">
        <f>IF(OR(E21="XX",F21="XX",),"XX = ¡VERIFICAR!. El total de hombres o mujeres de la Parte 1 de este Cuadro, es mayor a lo reportado en el Cuadro 1.","")</f>
        <v/>
      </c>
      <c r="E22" s="588"/>
      <c r="F22" s="588"/>
      <c r="G22" s="588"/>
      <c r="H22" s="588"/>
      <c r="I22" s="588"/>
      <c r="J22" s="616" t="str">
        <f>IF(OR(K21="XXX",L21="XXX"),"XXX = ¡VERIFICAR!.  En alguna Discapacidad o Condición se están indicando más estudiantes Alfabetizados que los reportados en la parte (1).","")</f>
        <v/>
      </c>
      <c r="K22" s="616"/>
      <c r="L22" s="616"/>
    </row>
    <row r="23" spans="2:12" ht="18" customHeight="1" x14ac:dyDescent="0.3">
      <c r="B23" s="6">
        <v>23</v>
      </c>
      <c r="C23" s="257" t="s">
        <v>469</v>
      </c>
      <c r="D23" s="588"/>
      <c r="E23" s="588"/>
      <c r="F23" s="588"/>
      <c r="G23" s="588"/>
      <c r="H23" s="588"/>
      <c r="I23" s="588"/>
      <c r="J23" s="617"/>
      <c r="K23" s="617"/>
      <c r="L23" s="617"/>
    </row>
    <row r="24" spans="2:12" ht="18" customHeight="1" x14ac:dyDescent="0.3">
      <c r="B24" s="6">
        <v>24</v>
      </c>
      <c r="C24" s="615" t="s">
        <v>470</v>
      </c>
      <c r="D24" s="618" t="str">
        <f>IF(OR(H21="XXX",I21="XXX"),"XXX = ¡VERIFICAR!. En alguna Discapacidad o Condición se están indicando más estudiantes con Servicios de Apoyo que el total indicado con la Discapacidad o Condición.","")</f>
        <v/>
      </c>
      <c r="E24" s="618"/>
      <c r="F24" s="618"/>
      <c r="G24" s="618"/>
      <c r="H24" s="618"/>
      <c r="I24" s="618"/>
      <c r="J24" s="617"/>
      <c r="K24" s="617"/>
      <c r="L24" s="617"/>
    </row>
    <row r="25" spans="2:12" ht="18" customHeight="1" x14ac:dyDescent="0.3">
      <c r="B25" s="6">
        <v>25</v>
      </c>
      <c r="C25" s="615"/>
      <c r="D25" s="618"/>
      <c r="E25" s="618"/>
      <c r="F25" s="618"/>
      <c r="G25" s="618"/>
      <c r="H25" s="618"/>
      <c r="I25" s="618"/>
      <c r="J25" s="617"/>
      <c r="K25" s="617"/>
      <c r="L25" s="617"/>
    </row>
    <row r="26" spans="2:12" ht="18" customHeight="1" x14ac:dyDescent="0.3">
      <c r="B26" s="6">
        <v>26</v>
      </c>
      <c r="D26" s="619"/>
      <c r="E26" s="619"/>
      <c r="F26" s="619"/>
      <c r="G26" s="619"/>
      <c r="H26" s="619"/>
      <c r="I26" s="619"/>
      <c r="J26" s="617"/>
      <c r="K26" s="617"/>
      <c r="L26" s="617"/>
    </row>
    <row r="27" spans="2:12" ht="16.2" x14ac:dyDescent="0.35">
      <c r="B27" s="6">
        <v>27</v>
      </c>
      <c r="C27" s="69" t="s">
        <v>203</v>
      </c>
    </row>
    <row r="28" spans="2:12" x14ac:dyDescent="0.3">
      <c r="B28" s="6">
        <v>28</v>
      </c>
      <c r="C28" s="563"/>
      <c r="D28" s="589"/>
      <c r="E28" s="589"/>
      <c r="F28" s="589"/>
      <c r="G28" s="589"/>
      <c r="H28" s="589"/>
      <c r="I28" s="590"/>
    </row>
    <row r="29" spans="2:12" x14ac:dyDescent="0.3">
      <c r="C29" s="591"/>
      <c r="D29" s="592"/>
      <c r="E29" s="592"/>
      <c r="F29" s="592"/>
      <c r="G29" s="592"/>
      <c r="H29" s="592"/>
      <c r="I29" s="593"/>
    </row>
    <row r="30" spans="2:12" x14ac:dyDescent="0.3">
      <c r="C30" s="591"/>
      <c r="D30" s="592"/>
      <c r="E30" s="592"/>
      <c r="F30" s="592"/>
      <c r="G30" s="592"/>
      <c r="H30" s="592"/>
      <c r="I30" s="593"/>
    </row>
    <row r="31" spans="2:12" x14ac:dyDescent="0.3">
      <c r="C31" s="594"/>
      <c r="D31" s="595"/>
      <c r="E31" s="595"/>
      <c r="F31" s="595"/>
      <c r="G31" s="595"/>
      <c r="H31" s="595"/>
      <c r="I31" s="596"/>
    </row>
  </sheetData>
  <sheetProtection algorithmName="SHA-512" hashValue="FmTTUucbfWk3k1oYLH4rJMv8d1jmdCP5DiWEvse1lcBhwW+/13EbU3MLpwAdh1/kNHzUY1IhTNhWY0DzsWSc0g==" saltValue="FQM4QjZUM/Tmf8Ltguwxuw==" spinCount="100000" sheet="1" objects="1" scenarios="1" sort="0" autoFilter="0" pivotTables="0"/>
  <mergeCells count="9">
    <mergeCell ref="J3:L4"/>
    <mergeCell ref="C3:C4"/>
    <mergeCell ref="C28:I31"/>
    <mergeCell ref="D3:F4"/>
    <mergeCell ref="G3:I4"/>
    <mergeCell ref="C24:C25"/>
    <mergeCell ref="J22:L26"/>
    <mergeCell ref="D22:I23"/>
    <mergeCell ref="D24:I26"/>
  </mergeCells>
  <conditionalFormatting sqref="D22:I23">
    <cfRule type="notContainsBlanks" dxfId="33" priority="3">
      <formula>LEN(TRIM(D22))&gt;0</formula>
    </cfRule>
  </conditionalFormatting>
  <conditionalFormatting sqref="D24:I26">
    <cfRule type="notContainsBlanks" dxfId="32" priority="138">
      <formula>LEN(TRIM(D24))&gt;0</formula>
    </cfRule>
  </conditionalFormatting>
  <conditionalFormatting sqref="D6:L6 D7:D20 G7:G20 J7:J20">
    <cfRule type="cellIs" dxfId="31" priority="137" operator="equal">
      <formula>0</formula>
    </cfRule>
  </conditionalFormatting>
  <conditionalFormatting sqref="J22:L26">
    <cfRule type="notContainsBlanks" dxfId="30" priority="1">
      <formula>LEN(TRIM(J22))&gt;0</formula>
    </cfRule>
  </conditionalFormatting>
  <conditionalFormatting sqref="K7:L20">
    <cfRule type="cellIs" dxfId="29" priority="17" operator="greaterThan">
      <formula>E7</formula>
    </cfRule>
  </conditionalFormatting>
  <dataValidations count="1">
    <dataValidation type="whole" operator="greaterThanOrEqual" allowBlank="1" showInputMessage="1" showErrorMessage="1" sqref="D6:L20" xr:uid="{00000000-0002-0000-0C00-000000000000}">
      <formula1>0</formula1>
    </dataValidation>
  </dataValidations>
  <printOptions horizontalCentered="1" verticalCentered="1"/>
  <pageMargins left="0.19685039370078741" right="0.19685039370078741" top="0.19685039370078741" bottom="0.39370078740157483" header="0.19685039370078741" footer="0.19685039370078741"/>
  <pageSetup scale="77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50</vt:i4>
      </vt:variant>
    </vt:vector>
  </HeadingPairs>
  <TitlesOfParts>
    <vt:vector size="68" baseType="lpstr">
      <vt:lpstr>ubicacion</vt:lpstr>
      <vt:lpstr>Hoja2</vt:lpstr>
      <vt:lpstr>Colegios</vt:lpstr>
      <vt:lpstr>Datos del Centro</vt:lpstr>
      <vt:lpstr>CUADRO 1</vt:lpstr>
      <vt:lpstr>CUADRO 2</vt:lpstr>
      <vt:lpstr>CUADRO 3</vt:lpstr>
      <vt:lpstr>CUADRO 4</vt:lpstr>
      <vt:lpstr>CUADRO 5</vt:lpstr>
      <vt:lpstr>RenCT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AGUIRRE</vt:lpstr>
      <vt:lpstr>ALAJUELA</vt:lpstr>
      <vt:lpstr>aplazados</vt:lpstr>
      <vt:lpstr>'CUADRO 1'!Área_de_impresión</vt:lpstr>
      <vt:lpstr>'CUADRO 10'!Área_de_impresión</vt:lpstr>
      <vt:lpstr>'CUADRO 11'!Área_de_impresión</vt:lpstr>
      <vt:lpstr>'CUADRO 12'!Área_de_impresión</vt:lpstr>
      <vt:lpstr>'CUADRO 13'!Área_de_impresión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CAÑAS</vt:lpstr>
      <vt:lpstr>CARTAGO</vt:lpstr>
      <vt:lpstr>COTO</vt:lpstr>
      <vt:lpstr>DESAMPARADOS</vt:lpstr>
      <vt:lpstr>GRANDE_DE_TERRABA</vt:lpstr>
      <vt:lpstr>GUAPILES</vt:lpstr>
      <vt:lpstr>HEREDIA</vt:lpstr>
      <vt:lpstr>LIBERIA</vt:lpstr>
      <vt:lpstr>LIMON</vt:lpstr>
      <vt:lpstr>LOS_SANTOS</vt:lpstr>
      <vt:lpstr>marca</vt:lpstr>
      <vt:lpstr>NICOYA</vt:lpstr>
      <vt:lpstr>OCCIDENTE</vt:lpstr>
      <vt:lpstr>PENINSULAR</vt:lpstr>
      <vt:lpstr>PEREZ_ZELEDON</vt:lpstr>
      <vt:lpstr>prov</vt:lpstr>
      <vt:lpstr>PUNTARENAS</vt:lpstr>
      <vt:lpstr>PURISCAL</vt:lpstr>
      <vt:lpstr>REGION</vt:lpstr>
      <vt:lpstr>SAN_CARLOS</vt:lpstr>
      <vt:lpstr>SAN_JOSE_CENTRAL</vt:lpstr>
      <vt:lpstr>SAN_JOSE_NORTE</vt:lpstr>
      <vt:lpstr>SAN_JOSE_OESTE</vt:lpstr>
      <vt:lpstr>SANTA_CRUZ</vt:lpstr>
      <vt:lpstr>SARAPIQUI</vt:lpstr>
      <vt:lpstr>sino</vt:lpstr>
      <vt:lpstr>sino1</vt:lpstr>
      <vt:lpstr>SULA</vt:lpstr>
      <vt:lpstr>'CUADRO 2'!Títulos_a_imprimir</vt:lpstr>
      <vt:lpstr>TURRIALBA</vt:lpstr>
      <vt:lpstr>ubic</vt:lpstr>
      <vt:lpstr>ubicac</vt:lpstr>
      <vt:lpstr>ZONA_NORTE_NORTE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2026-03-23T22:22:41Z</cp:lastPrinted>
  <dcterms:created xsi:type="dcterms:W3CDTF">2011-05-27T17:11:21Z</dcterms:created>
  <dcterms:modified xsi:type="dcterms:W3CDTF">2026-03-23T22:25:09Z</dcterms:modified>
</cp:coreProperties>
</file>